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0" windowHeight="9210" tabRatio="821" activeTab="2"/>
  </bookViews>
  <sheets>
    <sheet name="2. Сведения об объёмах финансир" sheetId="1" r:id="rId1"/>
    <sheet name="3. Сведения о достижении целевы" sheetId="2" r:id="rId2"/>
    <sheet name="показатели ожидаемого результат" sheetId="3" r:id="rId3"/>
    <sheet name="4. Отчёт об исполнении" sheetId="4" r:id="rId4"/>
    <sheet name="5. Программные Изменения" sheetId="5" r:id="rId5"/>
    <sheet name="6. Сведения о реализации НП" sheetId="6" r:id="rId6"/>
  </sheets>
  <definedNames>
    <definedName name="_ftn1" localSheetId="0">'2. Сведения об объёмах финансир'!#REF!</definedName>
    <definedName name="_ftn2" localSheetId="0">'2. Сведения об объёмах финансир'!#REF!</definedName>
    <definedName name="_ftn3" localSheetId="0">'2. Сведения об объёмах финансир'!#REF!</definedName>
    <definedName name="_ftn4" localSheetId="0">'2. Сведения об объёмах финансир'!#REF!</definedName>
    <definedName name="_ftnref1" localSheetId="0">'2. Сведения об объёмах финансир'!$D$4</definedName>
    <definedName name="_ftnref2" localSheetId="0">'2. Сведения об объёмах финансир'!$E$4</definedName>
    <definedName name="_ftnref3" localSheetId="0">'2. Сведения об объёмах финансир'!$F$4</definedName>
    <definedName name="_ftnref4" localSheetId="0">'2. Сведения об объёмах финансир'!#REF!</definedName>
    <definedName name="_xlnm._FilterDatabase" localSheetId="0" hidden="1">'2. Сведения об объёмах финансир'!$H$1:$H$140</definedName>
    <definedName name="sub_101121" localSheetId="1">'3. Сведения о достижении целевы'!#REF!</definedName>
    <definedName name="sub_101121" localSheetId="2">'показатели ожидаемого результат'!#REF!</definedName>
    <definedName name="sub_1013" localSheetId="1">'3. Сведения о достижении целевы'!#REF!</definedName>
    <definedName name="sub_1013" localSheetId="2">'показатели ожидаемого результат'!#REF!</definedName>
    <definedName name="sub_1014" localSheetId="1">'3. Сведения о достижении целевы'!#REF!</definedName>
    <definedName name="sub_1014" localSheetId="2">'показатели ожидаемого результат'!#REF!</definedName>
    <definedName name="sub_102" localSheetId="1">'3. Сведения о достижении целевы'!#REF!</definedName>
    <definedName name="sub_102" localSheetId="2">'показатели ожидаемого результат'!#REF!</definedName>
    <definedName name="sub_106" localSheetId="1">'3. Сведения о достижении целевы'!#REF!</definedName>
    <definedName name="sub_106" localSheetId="2">'показатели ожидаемого результат'!#REF!</definedName>
    <definedName name="sub_11018" localSheetId="1">'3. Сведения о достижении целевы'!$A$13</definedName>
    <definedName name="sub_11018" localSheetId="2">'показатели ожидаемого результат'!#REF!</definedName>
    <definedName name="sub_11019" localSheetId="1">'3. Сведения о достижении целевы'!#REF!</definedName>
    <definedName name="sub_11019" localSheetId="2">'показатели ожидаемого результат'!#REF!</definedName>
    <definedName name="sub_112" localSheetId="1">'3. Сведения о достижении целевы'!$A$12</definedName>
    <definedName name="sub_112" localSheetId="2">'показатели ожидаемого результат'!#REF!</definedName>
    <definedName name="sub_23223213" localSheetId="1">'3. Сведения о достижении целевы'!$A$8</definedName>
    <definedName name="sub_23223213" localSheetId="2">'показатели ожидаемого результат'!$A$8</definedName>
    <definedName name="sub_236" localSheetId="1">'3. Сведения о достижении целевы'!$A$30</definedName>
    <definedName name="sub_236" localSheetId="2">'показатели ожидаемого результат'!$A$11</definedName>
    <definedName name="_xlnm.Print_Titles" localSheetId="0">'2. Сведения об объёмах финансир'!$5:$5</definedName>
    <definedName name="_xlnm.Print_Titles" localSheetId="3">'4. Отчёт об исполнении'!$5:$5</definedName>
  </definedNames>
  <calcPr fullCalcOnLoad="1"/>
</workbook>
</file>

<file path=xl/sharedStrings.xml><?xml version="1.0" encoding="utf-8"?>
<sst xmlns="http://schemas.openxmlformats.org/spreadsheetml/2006/main" count="1162" uniqueCount="516">
  <si>
    <t>Основное мероприятие "Содействие развитию дошкольного образования"</t>
  </si>
  <si>
    <t>6.1.</t>
  </si>
  <si>
    <t>Итого по подпрограмме</t>
  </si>
  <si>
    <t>Подпрограмма "Развитие дополнительного образования детей и реализация мероприятий молодежной политики"</t>
  </si>
  <si>
    <t>Подпрограмма "Организация отдыха, оздоровления детей и работников бюджетной сферы в Ульяновской области"</t>
  </si>
  <si>
    <t>Основное мероприятие "Организация и обеспечение отдыха и оздоровления"</t>
  </si>
  <si>
    <t>Подпрограмма "Обеспечение реализации государственной программы"</t>
  </si>
  <si>
    <t>Основное мероприятие "Обеспечение деятельности государственного заказчика и соисполнителей государственной программы"</t>
  </si>
  <si>
    <t>Всего по государственной программе</t>
  </si>
  <si>
    <t>бюджетные ассигнования федеральный бюджет</t>
  </si>
  <si>
    <t>бюджетные ассигнования областной бюджет</t>
  </si>
  <si>
    <t xml:space="preserve">Обеспечение органов местного самоуправления, на основании заявок, соглашений  средствами областного бюджета (в соответствии с мероприятием) </t>
  </si>
  <si>
    <t xml:space="preserve">Подпрограмма "Развитие дополнительного образования детей и реализация мероприятий молодежной политики" </t>
  </si>
  <si>
    <t xml:space="preserve">Основное мероприятие «Реализация образовательных программ среднего профессионального образования и профессионального обучения» </t>
  </si>
  <si>
    <t>Проведение социально значимых мероприятий в сфере образования</t>
  </si>
  <si>
    <t>Предоставление на территории Ульяновской области лицам, имеющим статус молодых специалистов, мер социальной поддержки</t>
  </si>
  <si>
    <t>2.3.</t>
  </si>
  <si>
    <t>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t>
  </si>
  <si>
    <t>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t>
  </si>
  <si>
    <t>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t>
  </si>
  <si>
    <t>ВСЕГО  ПО ГОСУДАРСТВЕННОЙ ПРОГРАММЕ,
в том числе: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</si>
  <si>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</si>
  <si>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5.2.</t>
  </si>
  <si>
    <t>5.3.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</si>
  <si>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</si>
  <si>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4.3.</t>
  </si>
  <si>
    <t>5.1.</t>
  </si>
  <si>
    <t>Основное мероприятие "Создание условий для обучения детей с ограниченными возможностями здоровья"</t>
  </si>
  <si>
    <t xml:space="preserve">Министерство </t>
  </si>
  <si>
    <t>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</si>
  <si>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4.4.</t>
  </si>
  <si>
    <t>Министерство молодёжного развития Ульяновской области</t>
  </si>
  <si>
    <t>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t>
  </si>
  <si>
    <t xml:space="preserve">Обеспечение деятельности центрального аппарата Министерства
</t>
  </si>
  <si>
    <t>Обеспечение деятельности центрального аппарата Министерства молодёжного развития Ульяновской области</t>
  </si>
  <si>
    <t>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t>
  </si>
  <si>
    <t>1.5.</t>
  </si>
  <si>
    <t>министерство</t>
  </si>
  <si>
    <t xml:space="preserve">минстрой </t>
  </si>
  <si>
    <t>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t>
  </si>
  <si>
    <t>Организация и обеспечение отдыха и оздоровления детей, обучающихся в общеобразовательных организациях в каникулярное время</t>
  </si>
  <si>
    <t>Министерство строительства (федеральный бюджет)</t>
  </si>
  <si>
    <t>Министерство строительство (областной бюлжет)</t>
  </si>
  <si>
    <t>Обеспечение деятельности областных государственных учреждений, подведомственных Министерству молодёжного развития Ульяновской области</t>
  </si>
  <si>
    <t>Наименование целевого индикатора</t>
  </si>
  <si>
    <t>Единица измерения</t>
  </si>
  <si>
    <t>Процент достижения целевого индикатора</t>
  </si>
  <si>
    <t>Подпрограмма «Развитие общего образования детей в Ульяновской области»</t>
  </si>
  <si>
    <t>%</t>
  </si>
  <si>
    <t>Доля обучающихся общеобразовательных организаций, занимающихся в одну смену, в общей численности обучающихся общеобразовательных организаций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</si>
  <si>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</si>
  <si>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</si>
  <si>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12.</t>
  </si>
  <si>
    <t>13.</t>
  </si>
  <si>
    <t>20.</t>
  </si>
  <si>
    <t>21.</t>
  </si>
  <si>
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</t>
  </si>
  <si>
    <t>Число новых мест в общеобразовательных организациях, в том числе: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</si>
  <si>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</si>
  <si>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</si>
  <si>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</si>
  <si>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</si>
  <si>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</si>
  <si>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</si>
  <si>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</si>
  <si>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</si>
  <si>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</si>
  <si>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</t>
  </si>
  <si>
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</t>
  </si>
  <si>
    <t>Подпрограмма "Развитие дополнительного образования детей и реализация мероприятий молодёжной политики"</t>
  </si>
  <si>
    <t>Число уровней образования, на которых осуществляется независимая оценка качества образования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</si>
  <si>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t>
  </si>
  <si>
    <t>№ 
п/п</t>
  </si>
  <si>
    <t>7.</t>
  </si>
  <si>
    <t>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</t>
  </si>
  <si>
    <t>Подпрограмма «Развитие среднего профессионального образования и профессионального обучения в Ульяновской области»</t>
  </si>
  <si>
    <t>Основное мероприятие "Развитие потенциала талантливых молодых людей, в том числе являющихся молодыми специалистами"</t>
  </si>
  <si>
    <t>2.4.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</si>
  <si>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t>
  </si>
  <si>
    <t>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t>
  </si>
  <si>
    <t>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t>
  </si>
  <si>
    <t>Основное мероприятие "Обеспечение развития молодёжной политики"</t>
  </si>
  <si>
    <t>Министерство, Министерство молодёжного развития Ульяновской области</t>
  </si>
  <si>
    <t>Создание условий для успешной социализации и эффективной самореализации молодёжи</t>
  </si>
  <si>
    <t>Предоставление мер социальной поддержки талантливым и одарённым обучающимся, педагогическим и научным работникам образовательных организаций</t>
  </si>
  <si>
    <t>3.2.</t>
  </si>
  <si>
    <t>3.3.</t>
  </si>
  <si>
    <t>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t>
  </si>
  <si>
    <t>4.2.</t>
  </si>
  <si>
    <t>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t>
  </si>
  <si>
    <t>1.6.</t>
  </si>
  <si>
    <t>Организация независимой оценки качества образования</t>
  </si>
  <si>
    <t>1.7.</t>
  </si>
  <si>
    <t>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t>
  </si>
  <si>
    <t>Основное мероприятие "Развитие инновационной инфраструктуры в системе образования на территории Ульяновской области"</t>
  </si>
  <si>
    <t>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t>
  </si>
  <si>
    <t>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t>
  </si>
  <si>
    <t>Подпрограмма "Развитие среднего профессионального образования и профессионального обучения в Ульяновской области"</t>
  </si>
  <si>
    <t>январь</t>
  </si>
  <si>
    <t>декабрь</t>
  </si>
  <si>
    <t>июнь</t>
  </si>
  <si>
    <t xml:space="preserve">Министерство строительства </t>
  </si>
  <si>
    <t>Министерство строительства</t>
  </si>
  <si>
    <t>Обеспечение органов местного самоуправления, на основании заявок, соглашений  средствами областного бюджета (в соответствии с мероприятием)</t>
  </si>
  <si>
    <t>3.1.</t>
  </si>
  <si>
    <t>1.</t>
  </si>
  <si>
    <t>Министерство</t>
  </si>
  <si>
    <t>2.</t>
  </si>
  <si>
    <t>3.</t>
  </si>
  <si>
    <t>4.</t>
  </si>
  <si>
    <t>5.</t>
  </si>
  <si>
    <t>6.</t>
  </si>
  <si>
    <t>[1] Графы X  не заполняются</t>
  </si>
  <si>
    <t>4.1.</t>
  </si>
  <si>
    <t>1.1.</t>
  </si>
  <si>
    <t>1.2.</t>
  </si>
  <si>
    <t>1.3.</t>
  </si>
  <si>
    <t>1.4.</t>
  </si>
  <si>
    <t>2.1.</t>
  </si>
  <si>
    <t>№ п/п</t>
  </si>
  <si>
    <t>Наименование раздела, мероприятия</t>
  </si>
  <si>
    <t>Распорядитель средств</t>
  </si>
  <si>
    <t>Планируемый объем финансирования, тыс. руб.</t>
  </si>
  <si>
    <t>Предоставленное финансирование, тыс. руб.</t>
  </si>
  <si>
    <t>Освоение, тыс. руб.</t>
  </si>
  <si>
    <t>ФБ</t>
  </si>
  <si>
    <t>ОБ</t>
  </si>
  <si>
    <t>МБ</t>
  </si>
  <si>
    <t>федеральный бюджет</t>
  </si>
  <si>
    <t>областной бюджет</t>
  </si>
  <si>
    <t>Наименование</t>
  </si>
  <si>
    <t xml:space="preserve">1. Основное мероприятие «Реализация образовательных программ среднего профессионального образования и профессионального обучения» 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</si>
  <si>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</si>
  <si>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</si>
  <si>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</si>
  <si>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>запланированные</t>
  </si>
  <si>
    <t>достигнутые</t>
  </si>
  <si>
    <t>Итого по подпрограмме
в том числе:</t>
  </si>
  <si>
    <t>Подпрограмма "Развитие общего образования детей в Ульяновской области"</t>
  </si>
  <si>
    <t>2.2.</t>
  </si>
  <si>
    <t>Основное мероприятие "Развитие кадрового потенциала системы общего образования"</t>
  </si>
  <si>
    <t>Основное мероприятие "Содействие развитию начального общего, основного общего и среднего общего образования"</t>
  </si>
  <si>
    <t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в том числе:</t>
  </si>
  <si>
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</t>
  </si>
  <si>
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</t>
  </si>
  <si>
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</t>
  </si>
  <si>
    <t>Доля работников государственных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указанных работников, имеющих право на оздоровление</t>
  </si>
  <si>
    <t>3.4.</t>
  </si>
  <si>
    <t xml:space="preserve">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t>
  </si>
  <si>
    <t xml:space="preserve">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t>
  </si>
  <si>
    <t>Суть изменений (краткое изложение)</t>
  </si>
  <si>
    <t>Реквизиты акта (документа) об утверждении План-графика реализации государственной программы (изменений в него)</t>
  </si>
  <si>
    <t>В целях приведения в соответствие с областным бюджетом Ульяновской области</t>
  </si>
  <si>
    <t>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t>
  </si>
  <si>
    <t>Осуществление выплаты ежемесячной стипендии Губернатора Ульяновской области "Семья"</t>
  </si>
  <si>
    <t>Министерство строительства
(областной бюджет)</t>
  </si>
  <si>
    <t xml:space="preserve">Министерство строительства 
(федеральный бюджет)
</t>
  </si>
  <si>
    <t>Костылев Д.А. 41-79-43</t>
  </si>
  <si>
    <t>Объем предусмотренных средств областного бюджета Ульяновской области на реализацию государственной программы на отчетный год/значение целевого индикатора</t>
  </si>
  <si>
    <t>Исполнитель мероприятия / целевого индикатора (ИОГВ , ФИО  ответственного исполнителя, должность, телефон)</t>
  </si>
  <si>
    <t xml:space="preserve">Директор  ОГАУ "Институт развития образования"
Андреев С.А.
21-40-57
</t>
  </si>
  <si>
    <t>число новых мест в общеобразовательных организациях, введённых за счёт софинансирования из средств федерального бюджета, мест</t>
  </si>
  <si>
    <t>Министерство, Министерство строительства</t>
  </si>
  <si>
    <t>Министерство,
Директор департамента профессионального образования 
Хайрутдинов Т.А.
41-79-34</t>
  </si>
  <si>
    <t>Директор ОГКУ "Управление обеспечения деятельности в сфере образования"   С.А.Закирова
41-79-39</t>
  </si>
  <si>
    <t>Директор  ОГАУ "Институт развития образования"
Андреев С.А.
21-40-57</t>
  </si>
  <si>
    <t>Министерство, 
Директор департамента общего образования, дополнительного образования и воспитания
 Н.А.Козлова
41-79-29</t>
  </si>
  <si>
    <t>Итого по подпрограмме, в том числе:</t>
  </si>
  <si>
    <t>Х</t>
  </si>
  <si>
    <t>791E100000</t>
  </si>
  <si>
    <t>791E151690</t>
  </si>
  <si>
    <t>791P200000</t>
  </si>
  <si>
    <t>794E200000</t>
  </si>
  <si>
    <t>794E250970</t>
  </si>
  <si>
    <t>791E1Д5200</t>
  </si>
  <si>
    <t>март</t>
  </si>
  <si>
    <t>Обоснование отклонений значений индикатора</t>
  </si>
  <si>
    <t>Срок реализации мероприятия</t>
  </si>
  <si>
    <t>Код целевой статьи</t>
  </si>
  <si>
    <t>Реквизиты нормативного правового акта об утверждении государственной программы (внесении изменений)</t>
  </si>
  <si>
    <t>Мест</t>
  </si>
  <si>
    <t>число новых мест в общеобразовательных организациях, введенных за счет софинансирования из средств федерального бюджета</t>
  </si>
  <si>
    <t>Ед.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</si>
  <si>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</si>
  <si>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</t>
  </si>
  <si>
    <t>Чел.</t>
  </si>
  <si>
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</t>
  </si>
  <si>
    <t>Доступность дошкольного образования для детей в возрасте от 1,5 до 3 лет</t>
  </si>
  <si>
    <t>Тыс. ед.</t>
  </si>
  <si>
    <t>19.</t>
  </si>
  <si>
    <t>Тыс. чел.</t>
  </si>
  <si>
    <t>Доля учителей, прибывших (переехавших) на работу в сельские населенные пункты, либо рабочие поселки, либо поселки городского типа, либо города с населением до 50 тысяч человек, которым предоставлены единовременные компенсационные выплаты, в общей численности учителей, которым запланировано предоставление указанных выплат</t>
  </si>
  <si>
    <t>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</t>
  </si>
  <si>
    <t>Количество мест, созданных для детей в возрасте от 1,5 до 3 лет,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</si>
  <si>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Число мастерских, оснащенных современной материально-технической базой по одной из компетенций (накопительным итогом)</t>
  </si>
  <si>
    <t>Число центров опережающей профессиональной подготовки в Ульяновской области (накопительным итогом)</t>
  </si>
  <si>
    <t>Доля инвалидов, принятых на обучение по образовательным программам среднего профессионального образования (по отношению к предыдущему году)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</si>
  <si>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</si>
  <si>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(накопительным итогом)</t>
  </si>
  <si>
    <t>Доля молодежи, задействованной в мероприятиях по вовлечению в творческую деятельность, от общего числа молодежи в Ульяновской области</t>
  </si>
  <si>
    <t>Численность педагогических работников, аттестованных на квалификационные категории</t>
  </si>
  <si>
    <t>Доля заявлений о приеме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</t>
  </si>
  <si>
    <t>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внедренных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</t>
  </si>
  <si>
    <t>Доля обучающихся по программам общего образования, дополнительного образования для детей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</si>
  <si>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обучающихся по программам общего образования и среднего профессионального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</si>
  <si>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</si>
  <si>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>Удельный расход электрической энергии для электроснабжения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общей площади)</t>
  </si>
  <si>
    <t>КВт/кв. м</t>
  </si>
  <si>
    <t>Удельный расход тепловой энергии для теплоснабжения областных государственных общеобразовательных организаций, профессиональных образовательных организаций и организаций дополнительного образования (в расчете на 1 кв. метр отапливаемой площади)</t>
  </si>
  <si>
    <t>Гкал/кв. м</t>
  </si>
  <si>
    <t>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t>
  </si>
  <si>
    <t xml:space="preserve">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</si>
  <si>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t>
  </si>
  <si>
    <t>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t>
  </si>
  <si>
    <t>Основное мероприятие "Внедрение федеральных государственных стандартов начального общего, основного общего и среднего общего образования"</t>
  </si>
  <si>
    <t>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t>
  </si>
  <si>
    <t>3.5.</t>
  </si>
  <si>
    <t>3.6.</t>
  </si>
  <si>
    <t>3.7.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</si>
  <si>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</si>
  <si>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</si>
  <si>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t>
  </si>
  <si>
    <t>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t>
  </si>
  <si>
    <t>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</si>
  <si>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t>
  </si>
  <si>
    <t>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t>
  </si>
  <si>
    <t>4.5.</t>
  </si>
  <si>
    <t>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t>
  </si>
  <si>
    <t xml:space="preserve">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t>
  </si>
  <si>
    <t>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t>
  </si>
  <si>
    <t>6.3.</t>
  </si>
  <si>
    <t xml:space="preserve">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t>
  </si>
  <si>
    <t>7.2.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</si>
  <si>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</si>
  <si>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7.3.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</si>
  <si>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</si>
  <si>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t>
  </si>
  <si>
    <t>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t>
  </si>
  <si>
    <t xml:space="preserve">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t>
  </si>
  <si>
    <t>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</si>
  <si>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
</t>
  </si>
  <si>
    <t>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</si>
  <si>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</si>
  <si>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Создание центров цифрового образования детей</t>
  </si>
  <si>
    <r>
      <t xml:space="preserve">Целевой индикатор 3. </t>
    </r>
    <r>
      <rPr>
        <sz val="10"/>
        <color indexed="8"/>
        <rFont val="PT Astra Serif"/>
        <family val="1"/>
      </rPr>
      <t>Доля детей с ограниченными возможностями здоровья (далее - ОВЗ) и детей-инвалидов, которым созданы специальные условия для получения качественного начального общего, основного общего, среднего общего образования (в том числе с использованием дистанционных образовательных технологий), в общей численности детей с ОВЗ и детей-инвалидов школьного возраста, %</t>
    </r>
  </si>
  <si>
    <r>
      <t>Целевой индикатор 5.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общего, основного общего, среднего общего образования, участвующих во всероссийской олимпиаде школьников по общеобразовательным предметам, в общей численности обучающихся по образовательным программам начального общего, основного общего, среднего общего образования, %</t>
    </r>
  </si>
  <si>
    <t>X</t>
  </si>
  <si>
    <t>1. Отбор заявок МО на включение объектов в ГП согласно критериям;
2. Заключение соглашений о предоставлении субсидий с МО;
3. Предоставление субсидий МО по заявкам;
4. Контроль за использованием МО субсидий;
5. Мониторинг реализации мероприятий.</t>
  </si>
  <si>
    <t>Выплата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</t>
  </si>
  <si>
    <t>1. Заключение соглашений о предоставлении субвенций с МО;
2. Перечисление субвенций бюджетам МО;
3. Контроль за расходованием МО субвенций.</t>
  </si>
  <si>
    <t>Министерство,
Отдел экономики, межбюджетных отношений и контроля департамента административного обеспечения
41-79-28</t>
  </si>
  <si>
    <r>
      <t xml:space="preserve">Целевой индикатор 2. </t>
    </r>
    <r>
      <rPr>
        <sz val="10"/>
        <color indexed="8"/>
        <rFont val="PT Astra Serif"/>
        <family val="1"/>
      </rPr>
  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организаций, %</t>
    </r>
  </si>
  <si>
    <t>Директор департамента административного обеспечения И.В.Балашова</t>
  </si>
  <si>
    <t>Министерство, Начальник отдела по работе с педагогическими кадрами
Якимочева О.Г.</t>
  </si>
  <si>
    <t>Министерство,
Отдел экономики, межбюджетных отношений и контроля Департамента административного обеспечения
41-79-28</t>
  </si>
  <si>
    <t>Министерство, Отдел экономики, межбюджетных отношений и контроля Департамента административного обеспечения</t>
  </si>
  <si>
    <t>Министерство,
 Отдел экономики, межбюджетных отношений и контроля Департамента административного обеспечения
44-48-09, Департамент общего образования, дополнительного образования и воспитания
41-79-29</t>
  </si>
  <si>
    <t>Министерство, Отдел экономики, межбюджетных отношений и контроля Департамента административного обеспечения
41-79-28,
 Министерство строительства</t>
  </si>
  <si>
    <r>
      <t>Целевой индикатор 1.</t>
    </r>
    <r>
      <rPr>
        <sz val="10"/>
        <color indexed="8"/>
        <rFont val="PT Astra Serif"/>
        <family val="1"/>
      </rPr>
      <t xml:space="preserve"> Доля обучающихся общеобразовательных организаций, занимающихся в одну смену, в общей численности обучающихся общеобразовательных организаций, %</t>
    </r>
  </si>
  <si>
    <t>Министерство, 
Директор департамента общего образования, дополнительного образования и воспитания
 Н.А.Козлова</t>
  </si>
  <si>
    <r>
      <rPr>
        <sz val="10"/>
        <color indexed="8"/>
        <rFont val="PT Astra Serif"/>
        <family val="1"/>
      </rPr>
  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бюджета, мест</t>
    </r>
    <r>
      <rPr>
        <b/>
        <sz val="10"/>
        <color indexed="8"/>
        <rFont val="PT Astra Serif"/>
        <family val="1"/>
      </rPr>
      <t xml:space="preserve">
</t>
    </r>
  </si>
  <si>
    <t>Министерство, Директор департамента административного обеспечения Н.А.Козлова</t>
  </si>
  <si>
    <t>Министерство, Референт отдела экономики Поворова Н.А 41-79-18</t>
  </si>
  <si>
    <r>
      <t>Целевой индикатор 5.</t>
    </r>
    <r>
      <rPr>
        <sz val="10"/>
        <color indexed="8"/>
        <rFont val="PT Astra Serif"/>
        <family val="1"/>
      </rPr>
      <t xml:space="preserve"> Число участников открытых онлайн-уроков, реализуемых с учётом опыта цикла открытых уроков «Проектория», «Уроки настоящего» или иных аналогичных по возможностям, функциям и результатам проектов, направленных на раннюю профориентацию, тыс. чел.</t>
    </r>
  </si>
  <si>
    <t>Министерство,    Директор департамента административного обеспечения И.В.Балашова</t>
  </si>
  <si>
    <t>Министерство, Руководитель РМЦ ДО Ульяновской области ОГБУ ДО "Дворец творчества детей и молодёжи"
И.В. Антипова</t>
  </si>
  <si>
    <t>Предоставление субсидии АНО ДО «Агентство технологического развития Ульяновской области» на осуществление образовательной деятельности по программам дополнительного образования</t>
  </si>
  <si>
    <r>
      <t xml:space="preserve">Целевой индикатор 1. </t>
    </r>
    <r>
      <rPr>
        <sz val="10"/>
        <color indexed="8"/>
        <rFont val="PT Astra Serif"/>
        <family val="1"/>
      </rPr>
      <t>Доля обучающихся общеобразовательных организаций, обеспеченных отдыхом и оздоровлением, в общей численности обучающихся общеобразовательных организаций, %</t>
    </r>
  </si>
  <si>
    <t>Министерство,   Директор ОГКУ "Управление обеспечения деятельности в сфере образования"   С.А.Закирова
41-79-39</t>
  </si>
  <si>
    <r>
      <t xml:space="preserve">Целевой индикатор 2. </t>
    </r>
    <r>
      <rPr>
        <sz val="10"/>
        <color indexed="8"/>
        <rFont val="PT Astra Serif"/>
        <family val="1"/>
      </rPr>
      <t>Доля работников государственный органов и государственных учреждений Ульяновской области, замещающих в них должности, не являющиеся государственными должностями Ульяновской области или должностями государственной гражданской службы Ульяновской области, работников органов местного самоуправления, муниципальных органов и мунициапальных учреждение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службы, реализовавших право на оздоровление, в общей численности работников, имеющих право на оздоровление, %</t>
    </r>
  </si>
  <si>
    <r>
      <t xml:space="preserve">Целевой индикатор 1. </t>
    </r>
    <r>
      <rPr>
        <sz val="10"/>
        <color indexed="8"/>
        <rFont val="PT Astra Serif"/>
        <family val="1"/>
      </rPr>
      <t>Число уровней образования, на которых осуществляется независимая оценка качества образования, ед.</t>
    </r>
  </si>
  <si>
    <t>Министерство,
Директор  ОГАУ "Институт развития образования"
Андреев С.А.
21-40-57</t>
  </si>
  <si>
    <r>
      <t>Целевой индикатор 2.</t>
    </r>
    <r>
      <rPr>
        <sz val="10"/>
        <color indexed="8"/>
        <rFont val="PT Astra Serif"/>
        <family val="1"/>
      </rPr>
      <t xml:space="preserve"> Численность педагогических работников, аттестованных на квалификационные категории, ед.</t>
    </r>
  </si>
  <si>
    <r>
      <t>Целевой индикатор 7.</t>
    </r>
    <r>
      <rPr>
        <sz val="10"/>
        <color indexed="8"/>
        <rFont val="PT Astra Serif"/>
        <family val="1"/>
      </rPr>
      <t xml:space="preserve"> Доля заявлений о приёме на обучение по образовательным программам дошкольного образования, представленных в форме электронного документа, в общем количестве указанных заявлений, %</t>
    </r>
  </si>
  <si>
    <r>
      <t xml:space="preserve">Целевой индикатор 13. </t>
    </r>
    <r>
      <rPr>
        <sz val="10"/>
        <color indexed="8"/>
        <rFont val="PT Astra Serif"/>
        <family val="1"/>
      </rPr>
      <t>Удельный расход электрической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 кВт/ кв. м</t>
    </r>
  </si>
  <si>
    <r>
      <t>Целевой индикатор 14.</t>
    </r>
    <r>
      <rPr>
        <sz val="10"/>
        <color indexed="8"/>
        <rFont val="PT Astra Serif"/>
        <family val="1"/>
      </rPr>
      <t xml:space="preserve"> Удельный расход тепловой энергии на снабжение областных государственных общеобразовательных организаций и организаций дополнительного образования (в расчёте на 1 кв. метр общей площади), гкал/кв. м</t>
    </r>
  </si>
  <si>
    <t>Министерство, Главный бухгалтер Н.А.Архипова 44-34-36</t>
  </si>
  <si>
    <t>Министерство, Директор департамента административного обеспечения И.В.Балашова</t>
  </si>
  <si>
    <t>Министерство, Директор департамента по нодзору и контролю в сфере образования И.В.Киселева 63-04-04</t>
  </si>
  <si>
    <t>Финансирование деятельности  аппарата управления</t>
  </si>
  <si>
    <t xml:space="preserve">Обеспечение функционирования аппарата Минситерства молодёжного развития Ульяновской области </t>
  </si>
  <si>
    <t>Предоставление бюджетных ассигнований подведомственным учреждениям</t>
  </si>
  <si>
    <t>Предоставление бюджетных ассигнований государственным организациям</t>
  </si>
  <si>
    <t>Министерство,          Директор департамента по нодзору и контролю в сфере образования И.В.Киселева 63-04-04</t>
  </si>
  <si>
    <r>
      <rPr>
        <b/>
        <sz val="10"/>
        <color indexed="8"/>
        <rFont val="PT Astra Serif"/>
        <family val="1"/>
      </rPr>
      <t>Целевой индикатор 8.</t>
    </r>
    <r>
      <rPr>
        <sz val="10"/>
        <color indexed="8"/>
        <rFont val="PT Astra Serif"/>
        <family val="1"/>
      </rPr>
      <t xml:space="preserve"> Доля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внедрённых в практику на территории Ульяновской области и (или) Российской Федерации, в общем количестве инновационных проектов и программ организаций, осуществляющих образовательную деятельность и находящихся на территории Ульяновской области, признанных региональными инновационными площадками, %</t>
    </r>
  </si>
  <si>
    <t>Предоставление лимитов бюджетных обязательств  ОГАУ "Институт развития образования"</t>
  </si>
  <si>
    <t>Организация и осуществление научного сопровождения инновационной деятельности региональных инновационных площадок</t>
  </si>
  <si>
    <t>79103R2560</t>
  </si>
  <si>
    <t>Министерство (областной бюлжет)</t>
  </si>
  <si>
    <t>Министерство, 
Директор департамента общего образования, дополнительного образования и воспитания
 Н.А.Козлова,      Директор департамента административного обеспечения И.В.Балашова (федеральный бюджет)</t>
  </si>
  <si>
    <t>791E151870</t>
  </si>
  <si>
    <t>791P252320</t>
  </si>
  <si>
    <t>791P252530</t>
  </si>
  <si>
    <t>792E600000</t>
  </si>
  <si>
    <t>792E661624</t>
  </si>
  <si>
    <t>7940371230          7940380050</t>
  </si>
  <si>
    <t>794E254910</t>
  </si>
  <si>
    <t>797E400000</t>
  </si>
  <si>
    <t>797E452100</t>
  </si>
  <si>
    <t>797E452190</t>
  </si>
  <si>
    <t>Министерство, Директор департамента административного обеспечения И.В.Балашова, Директор департамента административного обеспечения Н.А. Козлова (областной бюджет)</t>
  </si>
  <si>
    <t xml:space="preserve">Министерство  
(федеральный бюджет)
</t>
  </si>
  <si>
    <t>N п/п</t>
  </si>
  <si>
    <t>Наименование проекта, реализуемые в составе государственной программе</t>
  </si>
  <si>
    <t>Проблемы, возникшие в ходе реализации мероприятия</t>
  </si>
  <si>
    <t>Информация о реализации регионального проекта, содержащая сведения о достижении соответствующих контрольных точек (целевого индикатора) регионального проекта</t>
  </si>
  <si>
    <t xml:space="preserve">плановое значение </t>
  </si>
  <si>
    <t>фактическое значение</t>
  </si>
  <si>
    <t>Число новых мест в общеобразовательных организациях, введенных за счет софинансирования из средств федерального бюджета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</si>
  <si>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в которых обеспечено обновление содержания образовательных программ и методов обучения, в том числе по предметной области "Технология" и другим предметным областям</t>
  </si>
  <si>
    <t>Успех каждого ребенка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</si>
  <si>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</si>
  <si>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детских технопарков "Кванториум"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</si>
  <si>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</si>
  <si>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Цифровая образовательная среда</t>
  </si>
  <si>
    <t>Молодые профессионалы</t>
  </si>
  <si>
    <t>Количество дополнительных мест для детей в возрасте от 1,5 до 3 лет в организациях, осуществляющих образовательную деятельность по образовательным программам дошкольного образования, созданных за счет иных межбюджетных трансфертов из федерального бюджета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</si>
  <si>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</si>
  <si>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Создание  дополнительных мест (групп) для детей в возрасте от 1,5 лет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</si>
  <si>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Итого</t>
  </si>
  <si>
    <t>Финансовое обеспечение реализации мероприятий, тыс. руб.</t>
  </si>
  <si>
    <t xml:space="preserve">Значение целевого индикатора </t>
  </si>
  <si>
    <t>Содействие созданию в субъектах Российской Федерации (исходя из прогнозируемой потребности) новых мест в общеобразовательных организациях</t>
  </si>
  <si>
    <t>Доля детей в возрасте от 5 до 17 лет (включительно), охваченных дополнительным образованием, в общей численности детей в возрасте от 5 до 17 лет (включительно), проживающих в Ульяновской области, %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</si>
  <si>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тыс. чел.</t>
  </si>
  <si>
    <t>Доля детей-инвалидов и детей с ОВЗ в возрасте от 5 до 17 лет (включительно), получающих дополнительное образование, в общей численности детей-инвалидов и детей с ОВЗ данного возраста, проживающих в Ульяновской области, %</t>
  </si>
  <si>
    <t>Основное мероприятие "Реализация регионального проекта "Молодые профессионалы (Повышение конкурентоспособности профессионального образования)", направленного на достижение целей, показателей и результатов федерального проекта "Молодые профессионалы (Повышение конкурентоспособности профессионального образования)"</t>
  </si>
  <si>
    <t>_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</si>
  <si>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общеобразовательных организаций</t>
  </si>
  <si>
    <t xml:space="preserve">Предоставление грантов в форме субсидий из областного бюджета Ульяновской области образовательным организациям высшего образования, находящимся на территории Ульяновской области, в целях финансового обеспечения их затрат, связанных с  обеспечением функционирования ключевого центра дополнительного образования детей, реализующего дополнительные общеобразовательные программы 
</t>
  </si>
  <si>
    <t xml:space="preserve">Предоставления Автономной некоммерческой организации дополнительного образования «Агентство технологического развития Ульяновской области» субсидий    в целях финансового обеспечения затрат, связанных с осуществлением деятельности центра цифрового образования детей на территории Ульяновской области </t>
  </si>
  <si>
    <t xml:space="preserve">Предоставление субсидий  автономной некоммерческой организации дополнительного образования «Детский технопарк «Кванториум» </t>
  </si>
  <si>
    <t>7910153030</t>
  </si>
  <si>
    <t>Аттестация осуществляется на заявительной основе</t>
  </si>
  <si>
    <t>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организациях, обеспеченных учредителями указанных организаций бесплатным горячим питанием, в общей численности обучающихся по образовательным программам начального общего образования в таких организациях</t>
  </si>
  <si>
    <t>3.10.</t>
  </si>
  <si>
    <t>молодёжка</t>
  </si>
  <si>
    <t>Министерство просвещения и воспитания Ульяновской области (далее - Министерство)</t>
  </si>
  <si>
    <t>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</t>
  </si>
  <si>
    <t>Число детей, проявивших выдающиеся способности, вошедших в Государственный информационный ресурс о лицах, проявивших выдающиеся способности на федеральном и региональном уровнях</t>
  </si>
  <si>
    <t>3.8.</t>
  </si>
  <si>
    <t>6.4.</t>
  </si>
  <si>
    <t xml:space="preserve">Создание и обеспечение функционирования центров образования естественно – научной и технологической направленностей в общеобразо-вательных организациях, расположенных в сельской местности и малых городах
</t>
  </si>
  <si>
    <t>6.5.</t>
  </si>
  <si>
    <t>6.6.</t>
  </si>
  <si>
    <t>6.7.</t>
  </si>
  <si>
    <t xml:space="preserve">Создание детских технопарков «Кванториум»
</t>
  </si>
  <si>
    <t xml:space="preserve">Реализация мероприятий по формированию и обеспечению функционирования единой федеральной системы научно-методического 
сопровождения педагогических работников и управленческих кадров
</t>
  </si>
  <si>
    <t xml:space="preserve">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
</t>
  </si>
  <si>
    <t>Создание и обеспечение функционирования центров опережающей профессиональной подготовки</t>
  </si>
  <si>
    <t xml:space="preserve">Приобретение в государственную собственность Ульяновской области здания, расположенного по адресу: город Ульяновск, проспект 50 лет ВЛКСМ, дом 17
</t>
  </si>
  <si>
    <t>Основное мероприятие "Реализация регионального проекта "Содействие занятости", направленного на достижение соответствующих результатов реализации федерального проекта "Содействие занятости"</t>
  </si>
  <si>
    <t>Создание центров выявления и поддержки одарённых детей</t>
  </si>
  <si>
    <t>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де-тей,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</si>
  <si>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Министерство, Министерство строительства, Министерство молодёжного развития</t>
  </si>
  <si>
    <t>4. Итоговый отчёт об исполнении плана-графика реализации государственной программы</t>
  </si>
  <si>
    <t>3. Сведения о достижении целевых индикаторов</t>
  </si>
  <si>
    <t xml:space="preserve">2. Сведения об использовании бюджетных ассигнований государственной программы. </t>
  </si>
  <si>
    <t>5. Сведения о внесённых изменениях в государственную программу Ульяновской области «Развитие и модернизация образования в Ульяновской области» на 2021 год</t>
  </si>
  <si>
    <t>Постановление Правительства Ульяновской области от 25.03.2021 № 4/86-П «О внесении изменений в государственную программу Ульяновской области «Развитие и модернизация образования в Ульяновской области» и признании утратившими силу отдельных положений нормативного правового акта Правительства Ульяновской области»</t>
  </si>
  <si>
    <t>Распоряжение Министерства просвещения и воспитания Ульяновской области от 15.04.2021 № 719-р «О внесении изменения в распоряжение Министерства просвещения и воспитания Ульяновской области от 29.01.2021 № 127-р»</t>
  </si>
  <si>
    <t>Распоряжение Министерства просвещения и воспитания Ульяновской области от 29.01.2021 № 127-р «Об утверждении плана-графика реализации государственной программы Ульяновской области «Развитие и модернизация образования в Ульяновской области» на 2021 год»</t>
  </si>
  <si>
    <t>Постановление Правительства Ульяновской области от 10.12.2020 № 25/720-П «О внесении изменений в отдельные  нормативные правовые акты Правительства Ульяновской области»</t>
  </si>
  <si>
    <t>79101R2550</t>
  </si>
  <si>
    <t>1. Заключение соглашений о предоставлении иных межбюджетных трансфетров с МО;
2. Перечисление иных межбюджетных трансфетров бюджетам МО;
3. Контроль за расходованием МО иных межбюджетных трансфетров.</t>
  </si>
  <si>
    <t>79104R3040</t>
  </si>
  <si>
    <t>3.8. Обеспечение бесплатным горячим питанием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образо-вательных организациях</t>
  </si>
  <si>
    <t xml:space="preserve">3.10. Модернизация инфраструктуры общего образования (строительство зданий (пристроя к зданиям) общеобразовательных организаций, приобретение (выкуп) зданий общеобразовательных организаций в том числе подготовка проектной и экспертной документации, а также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
</t>
  </si>
  <si>
    <t>1. Отбор заявок МО на создание новых мест для реализации образовательных программ начального общего, основного общего и среднего общего образования (строительство и выкуп зданий ОО);
2. Заключение соглашений о предоставлении субсидий с МО;
3. Предоставление субсидий МО по заявкам;
4. Контроль за использованием МО субсидий;
5. Мониторинг реализации мероприятий.</t>
  </si>
  <si>
    <t>Директор  ОГАУ "Институт развития образования"
Андреев С.А.
21-40-58</t>
  </si>
  <si>
    <t>6.4. Создание и обеспечение функционирования центров образования естественно – научной и технологической направленностей в общеобразо-вательных организациях, расположенных в сельской местности и малых городах</t>
  </si>
  <si>
    <t xml:space="preserve">Проведение Министерством просвещения централизованных торгов в рамках 44-ФЗ для закупки оборудования для создания центров образования в муниципальных общеобразовательных организациях
</t>
  </si>
  <si>
    <t>6.5. Создание детских технопарков «Кванториум»</t>
  </si>
  <si>
    <t>6.6. Реализация мероприятий по формированию и обеспечению функционирования единой федеральной системы научно-методического 
сопровождения педагогических работников и управленческих кадров</t>
  </si>
  <si>
    <t xml:space="preserve">6.7. Реализация мероприятий в целях оказания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
</t>
  </si>
  <si>
    <t>791E151730</t>
  </si>
  <si>
    <t>791E154810</t>
  </si>
  <si>
    <t>791E118420</t>
  </si>
  <si>
    <t xml:space="preserve">Проведение Министерством просвещения централизованных торгов в рамках 44-ФЗ для закупки оборудования для создания детского технопарка в общеобразовательной организации в г. Ульяновск
</t>
  </si>
  <si>
    <t>1. Отбор заявок ООВО на предоставление гранта в форме субсидии согласно критериям;
2. Заключение соглашений о предоставлении субсидий с ООВО;
3. Предоставление субсидий ООВО по заявкам;
4. Контроль за использованием ООВО субсидий;
5. Мониторинг реализации мероприятий.</t>
  </si>
  <si>
    <t>1. Заключение соглашений о предоставлении субсидий с НКО;
2. Контроль за использованием НКО субсидий;
3. Мониторинг реализации мероприятий.</t>
  </si>
  <si>
    <t>1. Отбор заявок ЧОО и ИП на предоставление субсидий в форме грантов;
2. Заключение соглашений о предоставлении субсидий с ЧОО и ИП;
3. Предоставление субсидий ЧОО и ИП по заявкам</t>
  </si>
  <si>
    <t>1. Отбор заявок ЧОО для реализации  общеобразовательным программам;
2. Заключение соглашений о предоставлении субсидий с ЧОО</t>
  </si>
  <si>
    <t xml:space="preserve">Заключение соглашений с организациями СПО о предоставлении субсидий на иные цели в раках софинансирования федерального гранта </t>
  </si>
  <si>
    <t>2.2. Создание и обеспечение функционирования центров опережающей профессиональной подготовки</t>
  </si>
  <si>
    <t>Заключение соглашений с организациями СПО о предоставлении субсидий на иные цели на создание центров ОПП</t>
  </si>
  <si>
    <r>
      <t xml:space="preserve">Целевой индикатор 7. </t>
    </r>
    <r>
      <rPr>
        <sz val="10"/>
        <rFont val="PT Astra Serif"/>
        <family val="1"/>
      </rPr>
      <t>Численность обучающихся, вовлечённых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 (накопительным итогом), тыс. человек</t>
    </r>
  </si>
  <si>
    <r>
      <t>Целевой индикатор 2:</t>
    </r>
    <r>
      <rPr>
        <sz val="10"/>
        <color indexed="8"/>
        <rFont val="PT Astra Serif"/>
        <family val="1"/>
      </rPr>
      <t xml:space="preserve"> Доля молодых людей в возрасте от 14 до 35 лет, участвующих в деятельности молодёжных общественных объединений, в общей численности молодых людей в возрасте от 14 до 35 лет, %</t>
    </r>
  </si>
  <si>
    <r>
      <t xml:space="preserve">Целевой индикатор 8. </t>
    </r>
    <r>
      <rPr>
        <sz val="10"/>
        <rFont val="PT Astra Serif"/>
        <family val="1"/>
      </rPr>
      <t>Численность граждан, вовлечённых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деятельность, тыс. чел.</t>
    </r>
  </si>
  <si>
    <r>
      <t xml:space="preserve">Целевой индикатор 9. </t>
    </r>
    <r>
      <rPr>
        <sz val="10"/>
        <rFont val="PT Astra Serif"/>
        <family val="1"/>
      </rPr>
      <t>Доля молодёжи, задействованной в мероприятиях по вовлечению в творческую деятельность, от общего числа молодёжи в Ульяновской области, %</t>
    </r>
  </si>
  <si>
    <t>Произведение на основании распоряжения Министерства оплаты работы, товаров и услуг связанных с реализацией мероприятий для создания условий успешной социализации и эффективной самореализации молодежи</t>
  </si>
  <si>
    <t>Произведение на основании распоряжения Министерства оплаты работы, товаров и услуг связанных с проведением социально значимых мероприятий</t>
  </si>
  <si>
    <t>Заключение соглашения с РСМ о предоставлении субсидий на развитие системы молодёжных и детских общественных объединений на территории МО УО</t>
  </si>
  <si>
    <t>Заключение соглашения с АНО о предоставлении субсибий на создание в Ульяновской области условий для развития молодёжных добровольческих организаций, а также вовлечения молодёжи в занятие волонтёрской деятельностью</t>
  </si>
  <si>
    <t>Приобретение в государственную собственность Ульяновской области объекта недвижимости</t>
  </si>
  <si>
    <r>
      <t xml:space="preserve">Целевой индикатор 6. </t>
    </r>
    <r>
      <rPr>
        <sz val="10"/>
        <color indexed="8"/>
        <rFont val="PT Astra Serif"/>
        <family val="1"/>
      </rPr>
      <t>Число детей, проявивших выдающиеся способности, вошедших в Государственный информационный ресурс о лицах, проявивших выдающиеся способности на федеральном и региональном уровнях, чел.</t>
    </r>
  </si>
  <si>
    <t>1. Заключение соглашений о предоставлении субвенций на меры соцподдержки с МО;
2. Контроль за использованием МО субвенций</t>
  </si>
  <si>
    <t>1. Отбор заявок талантливых и одарённых обучающихся, педагогических и научных работников ОО на получение выплаты;
2. Предоставление Министерством выплаты обучающимся и работникам</t>
  </si>
  <si>
    <t>1. Отбор заявок обучающихся ООВО на получение выплаты;
2. Предоставление Министерством выплаты обучающимся ООВО</t>
  </si>
  <si>
    <t>1. Заключение соглашения о предоставлении субсидии с Федерацией профсоюзов Ульяновской области;
2. Предоставление субсидий Федерацией профсоюзов;
3. Контроль за использованием субсидии</t>
  </si>
  <si>
    <t>3.6. Создание центров выявления и поддержки одарённых детей</t>
  </si>
  <si>
    <t>794E251890</t>
  </si>
  <si>
    <t>1. Заключение соглашения о предоставлении субсидии на иные цели на создание центра с МО;
2. Предоставление субсидии МО по заявкам;
3. Мониторинг реализации мероприятия.</t>
  </si>
  <si>
    <t>Предоставление субсидии АНО ДО «Детский технопарк «Кванториум» на осуществление образовательной деятельности по программам дополнительного образования</t>
  </si>
  <si>
    <t xml:space="preserve">1. Отбор заявок ООВО на предоставление гранта на обеспечение функционирования ключевого центра дополнительного образования детей;
2. Заключение соглашений о предоставлении гранта
</t>
  </si>
  <si>
    <t xml:space="preserve">1. Заключение соглашений о предоставлении субсидий с МО;
2. Заключение соглашений с оздоровительными организациями  о возмещении части расходов, связанных с оказанием услуг по оздоровлению работников
</t>
  </si>
  <si>
    <t>1.3. Предоставление субвенций из областного бюджета бюджетам муниципальных образований на осуществление переданных органам местного самоуправления государственных полномочий Ульяновской области по организации и обеспечению отдыха детей, обучающихся в общеобразовательных организациях, за исключением детей-сирот и детей, оставшихся без попечения родителей, находящихся в образовательных организациях для детей-сирот и де-тей, оставшихся без попечения родителей, и детей, находящихся в трудной жизненной ситуации,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</t>
  </si>
  <si>
    <t>Реализация  полномочий по лицензированию и государственной аккредитации образовательной деятельности образовательных организаций</t>
  </si>
  <si>
    <t>Проведение Министерством торговых процедур для заключение контракта с организацией на осуществление независимой оценки качества образования</t>
  </si>
  <si>
    <t>Реализация  полномочий по государственному контролю (надзору) в сфере образования</t>
  </si>
  <si>
    <t>Предоставление лимитов бюджетных обязательств  ОГАУ«Институт развития образования»</t>
  </si>
  <si>
    <t>Доля молодых людей в возрасте от 14 до 35 лет, участвующих в деятельности молодежных общественных объединений, в общей численности молодых людей в возрасте от 14 до 35 лет</t>
  </si>
  <si>
    <t>Численность граждан, вовлечённых центрами (сообществами, объединениями) поддержки добровольчества (волонтёрства) на базе образовательных организаций, некоммерческих организаций, государственных и муниципальных учреждений, в добровольческую (волонтёрскую) деятельность</t>
  </si>
  <si>
    <t>Плановое значение, 
2021 год</t>
  </si>
  <si>
    <t xml:space="preserve">Модернизация инфраструктуры общего образования (строительство зданий (пристроя к зданиям) общеобразовательных организаций, приобретение (выкуп) зданий общеобразовательных организаций в том числе подготовка проектной и экспертной документации, а также оснащение новых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образования)
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</si>
  <si>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(нарастающим итогом)</t>
  </si>
  <si>
    <t>Тыс. единиц</t>
  </si>
  <si>
    <t xml:space="preserve">6. Сведения о реализации приоритетных национальных (региональных) проектах. </t>
  </si>
  <si>
    <t>Современная школа</t>
  </si>
  <si>
    <t>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</si>
  <si>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Обновление материальнотехнической базы в организациях,осуществляющих образовательную деятельность исключительно по адаптированным основным общеобразовательным программам</t>
  </si>
  <si>
    <t>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</t>
  </si>
  <si>
    <t>Количество субъектов Российской Федерации, выдающих сертификаты дополнительного образования в рамках системы персонифицированного финансирования дополнительного образования детей, ед</t>
  </si>
  <si>
    <t>Охват детей деятельностью региональных центров выявления, поддержки и развития способностей и талантов у детей и молодежи, технопарков «Кванториум» и центров «IТ-куб», процент</t>
  </si>
  <si>
    <t>Обеспечение образовательных организаций материальнотехнической базой для внедрения цифровой образовательной среды</t>
  </si>
  <si>
    <t xml:space="preserve">Создание (обновление) материально-технической базы образовательных организаций, реализующих программы среднего профессионального образования </t>
  </si>
  <si>
    <t xml:space="preserve"> 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</t>
  </si>
  <si>
    <t xml:space="preserve">Содействие занятости женщин 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</si>
  <si>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естественно-научного и гуманитарного профилей, тыс.ед.</t>
  </si>
  <si>
    <t>3.9.</t>
  </si>
  <si>
    <t>Предоставление образовательным организациям высшего образования, находящимся на территории Ульяновской области, грантов в форме субсидий из областного бюджета в целях финансового обеспечения их затрат, связанных с реализацией пилотного проекта «Коллаборативное пространство реализации дополнительных общеразвивающих программ и организации непрерывного образования педагогических работников»</t>
  </si>
  <si>
    <t>Предоставление грантов в форме субсидий из областного бюджета Ульяновской области организациям (за исключением государственных и муниципальных учреждений) и индивидуальным предпринимателям, осуществляющим деятельность в сфере организации отдыха и оздоровления детей, в целях финансового обеспечения их затрат, связанных с модернизацией инфраструктуры организаций отдыха детей и их оздоровления</t>
  </si>
  <si>
    <t>Число общеобразовательных организаций, расположенных в сельской местности и малых городах, на базе которых созданы и функционируют центры образования естественно-научной и технологической направленностей</t>
  </si>
  <si>
    <t>Число организаций, осуществляющих образовательную деятельность исключительно по адаптированным основным общеобразовательным программам, обновивших материально-техническую базу</t>
  </si>
  <si>
    <t>Доля педагогических работников обще-образовательных организаций, прошедших повышение квалификации, в том числе в центрах непрерывного повышения профессионального мастерства</t>
  </si>
  <si>
    <t>Доля выпускников профессиональных образовательных организаций, реализующих программы среднего профессионального образования, занятых по виду деятельности и полученным компетенциям</t>
  </si>
  <si>
    <t>Доля профессиональных образовательных организаций, в которых осуществляется подготовка кадров по профессиям и специальностям из перечней ТОП-50 и ТОП-Регион, в общем количестве профессиональных образовательных организаций</t>
  </si>
  <si>
    <t>Численность граждан, охваченных деятельностью Центров опережающей профессиональной подготовки</t>
  </si>
  <si>
    <t>Доля обучающихся образовательных организаций, реализующих программы среднего профессионального образования, продемонстрировавших по итогам демонстрационного экзамена уровень, соответствующий национальным и меж-дународным стандартам</t>
  </si>
  <si>
    <t>Доля детей в возрасте от 5 до 18 лет, охваченных дополнительным образованием</t>
  </si>
  <si>
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</t>
  </si>
  <si>
    <t>Охват детей деятельностью региональных центров выявления, поддержки и развития способностей и талантов у детей и молодёжи, технопарков «Кванториум» и центров «ДНК» и «IТ-куб»</t>
  </si>
  <si>
    <t>Доля общеобразовательных организаций, оснащённых в целях внедрения цифровой образовательной среды</t>
  </si>
  <si>
    <r>
      <t>Целевой индикатор</t>
    </r>
    <r>
      <rPr>
        <b/>
        <sz val="10"/>
        <rFont val="PT Astra Serif"/>
        <family val="1"/>
      </rPr>
      <t xml:space="preserve"> 7.</t>
    </r>
    <r>
      <rPr>
        <b/>
        <sz val="10"/>
        <color indexed="8"/>
        <rFont val="PT Astra Serif"/>
        <family val="1"/>
      </rPr>
      <t xml:space="preserve"> </t>
    </r>
    <r>
      <rPr>
        <sz val="10"/>
        <rFont val="PT Astra Serif"/>
        <family val="1"/>
      </rPr>
      <t>Доля выпускников-инвалидов 9 и 11 классов, охваченных профориентационной работой, в общей численности выпускников-инвалидов</t>
    </r>
    <r>
      <rPr>
        <sz val="10"/>
        <color indexed="8"/>
        <rFont val="PT Astra Serif"/>
        <family val="1"/>
      </rPr>
      <t>, %</t>
    </r>
  </si>
  <si>
    <r>
      <t xml:space="preserve">Целевой индикатор 12. </t>
    </r>
    <r>
      <rPr>
        <sz val="10"/>
        <color indexed="8"/>
        <rFont val="PT Astra Serif"/>
        <family val="1"/>
      </rPr>
      <t>Доля зданий муниципальных общеобразовательных организаций, требующих ремонта, в общем количестве зданий муниципальных общеобразовательных организаций, %</t>
    </r>
  </si>
  <si>
    <r>
      <rPr>
        <b/>
        <sz val="10"/>
        <color indexed="8"/>
        <rFont val="PT Astra Serif"/>
        <family val="1"/>
      </rPr>
      <t>Целевой индикатор 18.</t>
    </r>
    <r>
      <rPr>
        <sz val="10"/>
        <color indexed="8"/>
        <rFont val="PT Astra Serif"/>
        <family val="1"/>
      </rPr>
      <t xml:space="preserve"> Количество муниципальных общеобразовательных организаций, в которых выполнены мероприятия по благоустройству в целях соблюдения требований к воздушно-тепловому режиму, водоснабжению и канализации, ед.</t>
    </r>
  </si>
  <si>
    <r>
      <rPr>
        <b/>
        <sz val="10"/>
        <color indexed="8"/>
        <rFont val="PT Astra Serif"/>
        <family val="1"/>
      </rPr>
      <t>Целевой индикатор 20.</t>
    </r>
    <r>
      <rPr>
        <sz val="10"/>
        <color indexed="8"/>
        <rFont val="PT Astra Serif"/>
        <family val="1"/>
      </rPr>
      <t xml:space="preserve"> Доля обучающихся по образовательным программам начального общего образования в государственных образовательных организациях Ульяновской области и муниципальных образовательных организациях, обеспеченных учредителями указанных организаций бесплатным горячим питанием, в общей численности обучающихся по образовательным программам начального общего образования в таких организациях, %</t>
    </r>
  </si>
  <si>
    <t xml:space="preserve">3.9. Предоставление образовательным организациям высшего образования, находящимся на территории Ульяновской области, грантов в форме субсидий из областного бюджета в целях финансового обеспечения их затрат, связанных с реализацией пилотного проекта «Коллаборативное пространство реализации дополнительных общеразвивающих программ и организации непрерывного образования педагогических работников»
</t>
  </si>
  <si>
    <r>
      <rPr>
        <b/>
        <sz val="10"/>
        <rFont val="PT Astra Serif"/>
        <family val="1"/>
      </rPr>
      <t>Целевой индикатор 9.</t>
    </r>
    <r>
      <rPr>
        <sz val="10"/>
        <rFont val="PT Astra Serif"/>
        <family val="1"/>
      </rPr>
      <t xml:space="preserve"> Численность воспитанников в возрасте до 3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</si>
  <si>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rPr>
        <b/>
        <sz val="10"/>
        <rFont val="PT Astra Serif"/>
        <family val="1"/>
      </rPr>
      <t xml:space="preserve">Целевой индикатор 10. </t>
    </r>
    <r>
      <rPr>
        <sz val="10"/>
        <rFont val="PT Astra Serif"/>
        <family val="1"/>
      </rPr>
      <t>Численность воспитанников в возрасте до 3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чел.</t>
    </r>
  </si>
  <si>
    <r>
      <t xml:space="preserve">Целевой индикатор 13. </t>
    </r>
    <r>
      <rPr>
        <sz val="10"/>
        <rFont val="PT Astra Serif"/>
        <family val="1"/>
      </rPr>
      <t>Доля зданий муниципальных дошкольных образовательных организаций, требующих ремонта, в общем количестве зданий муниципальных дошкольных образовательных организаций, %</t>
    </r>
  </si>
  <si>
    <r>
      <t xml:space="preserve">Целевой индикатор 17. </t>
    </r>
    <r>
      <rPr>
        <sz val="10"/>
        <color indexed="8"/>
        <rFont val="PT Astra Serif"/>
        <family val="1"/>
      </rPr>
      <t>Доля учителей, прибывших (переехавших) на работу в сельские населённые пункты, либо рабочие посёлки, либо посёлки городского типа, либо города с населением до 50 тысяч человек, которым предоставлены единовременные компенсационные выплаты, в общей численности учителей, которым запланировано предоставление указанных выплат, %</t>
    </r>
  </si>
  <si>
    <r>
      <rPr>
        <b/>
        <sz val="10"/>
        <rFont val="PT Astra Serif"/>
        <family val="1"/>
      </rPr>
      <t xml:space="preserve">Целевой индикатор 5. </t>
    </r>
    <r>
      <rPr>
        <sz val="10"/>
        <rFont val="PT Astra Serif"/>
        <family val="1"/>
      </rPr>
      <t>Число новых мест в общеобразовательных организациях, мест, в том числе:</t>
    </r>
  </si>
  <si>
    <r>
      <rPr>
        <b/>
        <sz val="10"/>
        <rFont val="PT Astra Serif"/>
        <family val="1"/>
      </rPr>
      <t xml:space="preserve">Целевой индикатор 14. </t>
    </r>
    <r>
      <rPr>
        <sz val="10"/>
        <rFont val="PT Astra Serif"/>
        <family val="1"/>
      </rPr>
      <t>Число общеобразовательных организаций, расположенных в сельской местности и малых городах, на базе которых созданы и функционируют центры образования естественно-научной и технологической направленностей, тыс. ед.</t>
    </r>
  </si>
  <si>
    <r>
      <rPr>
        <b/>
        <sz val="10"/>
        <rFont val="PT Astra Serif"/>
        <family val="1"/>
      </rPr>
      <t xml:space="preserve">Целевой индикатор 15. </t>
    </r>
    <r>
      <rPr>
        <sz val="10"/>
        <rFont val="PT Astra Serif"/>
        <family val="1"/>
      </rPr>
      <t>Число организаций, осуществляющих образовательную деятельность исключительно по адаптированным основным общеобразовательным программам, обновивших материально-техническую базу, ед.</t>
    </r>
  </si>
  <si>
    <r>
      <rPr>
        <b/>
        <sz val="10"/>
        <rFont val="PT Astra Serif"/>
        <family val="1"/>
      </rPr>
      <t>Целевой индикатор 16.</t>
    </r>
    <r>
      <rPr>
        <sz val="10"/>
        <rFont val="PT Astra Serif"/>
        <family val="1"/>
      </rPr>
      <t xml:space="preserve"> Доля педагогических работников общеобразовательных организаций, прошедших повышение квалификации, в том числе в центрах непрерывного повышения профессионального мастерства, %</t>
    </r>
  </si>
  <si>
    <r>
      <rPr>
        <b/>
        <sz val="10"/>
        <rFont val="PT Astra Serif"/>
        <family val="1"/>
      </rPr>
      <t>Целевой индикатор 21.</t>
    </r>
    <r>
      <rPr>
        <sz val="10"/>
        <rFont val="PT Astra Serif"/>
        <family val="1"/>
      </rPr>
      <t xml:space="preserve"> 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(нарастающим итогом), тыс. ед.
</t>
    </r>
  </si>
  <si>
    <r>
      <t xml:space="preserve">Целевой индикатор 8. </t>
    </r>
    <r>
      <rPr>
        <sz val="10"/>
        <color indexed="8"/>
        <rFont val="PT Astra Serif"/>
        <family val="1"/>
      </rPr>
      <t xml:space="preserve">Количество дополнительных мест для детей в возрасте до 3 лет в организациях, осуществляющих образовательную деятельность по образовательным программам дошкольного образования, созданных в ходе реализации государственной программы, мест, в том числе:
</t>
    </r>
  </si>
  <si>
    <r>
      <t xml:space="preserve">Целевой индикатор 11. </t>
    </r>
    <r>
      <rPr>
        <sz val="10"/>
        <color indexed="8"/>
        <rFont val="PT Astra Serif"/>
        <family val="1"/>
      </rPr>
      <t xml:space="preserve">Доступность дошкольного образования для детей в возрасте от 1,5 до 3 лет , %
</t>
    </r>
  </si>
  <si>
    <r>
      <t xml:space="preserve">Целевой индикатор 19. </t>
    </r>
    <r>
      <rPr>
        <sz val="10"/>
        <color indexed="8"/>
        <rFont val="PT Astra Serif"/>
        <family val="1"/>
      </rPr>
      <t>Количество мест, созданных для детей в возрасте от 1,5 до 3 лет,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детьми, мест</t>
    </r>
  </si>
  <si>
    <r>
      <rPr>
        <b/>
        <sz val="10"/>
        <rFont val="PT Astra Serif"/>
        <family val="1"/>
      </rPr>
      <t>Целевой индикатор 2.</t>
    </r>
    <r>
      <rPr>
        <sz val="10"/>
        <rFont val="PT Astra Serif"/>
        <family val="1"/>
      </rPr>
      <t xml:space="preserve"> Доля студентов профессиональных образовательных организаций, обучающихся по очной форме обучения и принимающих участие в конкурсах, целью которых является поддержка социальных инициатив и развития проектной деятельности, в общей численности студентов профессиональных образовательных организаций, обучающихся по очной форме обучения, %</t>
    </r>
  </si>
  <si>
    <r>
      <rPr>
        <b/>
        <sz val="10"/>
        <rFont val="PT Astra Serif"/>
        <family val="1"/>
      </rPr>
      <t xml:space="preserve">Целевой индикатор 4. </t>
    </r>
    <r>
      <rPr>
        <sz val="10"/>
        <rFont val="PT Astra Serif"/>
        <family val="1"/>
      </rPr>
      <t>Доля инвалидов, принятых на обучение по образовательным программам среднего профессионального образования (по отношению к предыдущему году), %</t>
    </r>
  </si>
  <si>
    <r>
      <rPr>
        <b/>
        <sz val="10"/>
        <rFont val="PT Astra Serif"/>
        <family val="1"/>
      </rPr>
      <t xml:space="preserve">Целевой индикатор 5. </t>
    </r>
    <r>
      <rPr>
        <sz val="10"/>
        <rFont val="PT Astra Serif"/>
        <family val="1"/>
      </rPr>
      <t>Доля студентов из числа инвалидов, обучавшихся по программам среднего профессионального образования, выбывших по причине академической неуспеваемости, %</t>
    </r>
  </si>
  <si>
    <r>
      <rPr>
        <b/>
        <sz val="10"/>
        <rFont val="PT Astra Serif"/>
        <family val="1"/>
      </rPr>
      <t xml:space="preserve">Целевой индикатор 3. </t>
    </r>
    <r>
      <rPr>
        <sz val="10"/>
        <rFont val="PT Astra Serif"/>
        <family val="1"/>
      </rPr>
      <t>Доля профессиональных образовательных организаций, в которых осуществляется подготовка кадров по профессиям и специальностям из перечней ТОП-50 и ТОП-Регион, в общем количестве профессиональных образовательных организаций, %</t>
    </r>
  </si>
  <si>
    <r>
      <t xml:space="preserve">Целевой индикатор 1. </t>
    </r>
    <r>
      <rPr>
        <sz val="10"/>
        <rFont val="PT Astra Serif"/>
        <family val="1"/>
      </rPr>
      <t>Доля выпускников профессиональных образовательных организаций, реализующих программы среднего профессио-нального образования, занятых по виду деятельности и полученным компетенциям, %</t>
    </r>
    <r>
      <rPr>
        <b/>
        <sz val="10"/>
        <rFont val="PT Astra Serif"/>
        <family val="1"/>
      </rPr>
      <t xml:space="preserve">
</t>
    </r>
  </si>
  <si>
    <r>
      <t xml:space="preserve">Целевой индикатор 6. </t>
    </r>
    <r>
      <rPr>
        <sz val="10"/>
        <rFont val="PT Astra Serif"/>
        <family val="1"/>
      </rPr>
      <t>Число мастерских, оснащенных современной материально-технической базой по одной из компетенций (накопительным итогом), ед.</t>
    </r>
    <r>
      <rPr>
        <b/>
        <sz val="10"/>
        <rFont val="PT Astra Serif"/>
        <family val="1"/>
      </rPr>
      <t xml:space="preserve">
</t>
    </r>
  </si>
  <si>
    <r>
      <t xml:space="preserve">Целевой индикатор 7. </t>
    </r>
    <r>
      <rPr>
        <sz val="10"/>
        <rFont val="PT Astra Serif"/>
        <family val="1"/>
      </rPr>
      <t>Число центров опережающей профессиональной подготовки в Ульяновской области (накопительным итогом), ед.</t>
    </r>
    <r>
      <rPr>
        <b/>
        <sz val="10"/>
        <rFont val="PT Astra Serif"/>
        <family val="1"/>
      </rPr>
      <t xml:space="preserve">
</t>
    </r>
  </si>
  <si>
    <r>
      <t xml:space="preserve">Целевой индикатор 8. </t>
    </r>
    <r>
      <rPr>
        <sz val="10"/>
        <rFont val="PT Astra Serif"/>
        <family val="1"/>
      </rPr>
      <t>Численность граждан, охваченных деятельностью Центров опережающей профессиональной подготовки, ед.</t>
    </r>
  </si>
  <si>
    <r>
      <t xml:space="preserve">Целевой индикатор 1. </t>
    </r>
    <r>
      <rPr>
        <sz val="10"/>
        <color indexed="8"/>
        <rFont val="PT Astra Serif"/>
        <family val="1"/>
      </rPr>
      <t>Доля детей в возрасте от 5 до 18 лет, охваченных дополнительным образованием, %</t>
    </r>
  </si>
  <si>
    <r>
      <t xml:space="preserve">Целевой индикатор 3. </t>
    </r>
    <r>
      <rPr>
        <sz val="10"/>
        <color indexed="8"/>
        <rFont val="PT Astra Serif"/>
        <family val="1"/>
      </rPr>
      <t>Доля обучающихся по образовательным программам основного и среднего общего образования, охваченных мероприятиями, направленными на раннюю профессиональную ориентацию, в том числе в рамках программы «Билет в будущее», %</t>
    </r>
  </si>
  <si>
    <r>
      <t>Целевой индикатор 4:</t>
    </r>
    <r>
      <rPr>
        <sz val="10"/>
        <color indexed="8"/>
        <rFont val="PT Astra Serif"/>
        <family val="1"/>
      </rPr>
      <t xml:space="preserve"> Охват детей деятельностью региональ-ных центров выявления, поддержки и развития способностей и талантов у детей и молодёжи, технопарков «Кванториум» и центров «ДНК» и «IТ-куб», %</t>
    </r>
  </si>
  <si>
    <t>1.4. Предоставление грантов в форме субсидий из областного бюджета Ульяновской области организациям (за исключением государственных и муниципальных учреждений) и индивидуальным предпринимателям, осуществляющим деятельность в сфере организации отдыха и оздоровления детей, в целях финансового обеспечения их затрат, связанных с модернизацией инфраструктуры организаций отдыха детей и их оздоровления</t>
  </si>
  <si>
    <t>1. Отбор заявок ИП и организаций на организацию отдыха и оздоровления детей;
2. Заключение соглашений о предоставлении субсидий с ИП и организациями</t>
  </si>
  <si>
    <t>1. Отбор заявок ОО для предоставления грантов в форме субсидий;
2. Заключение соглашений о предоставлении субсидий с ОО</t>
  </si>
  <si>
    <r>
      <t xml:space="preserve">Целевой индикатор 9.  </t>
    </r>
    <r>
      <rPr>
        <sz val="10"/>
        <color indexed="8"/>
        <rFont val="PT Astra Serif"/>
        <family val="1"/>
      </rPr>
      <t>Доля общеобразовательных организаций, оснащённых в целях внедрения цифровой образовательной среды, %</t>
    </r>
  </si>
  <si>
    <t>это питание ОБ</t>
  </si>
  <si>
    <t>Постановление Правительства Ульяновской области от 22.06.2021 № 9/259-П «О внесении изменений в государственную программу Ульяновской области «Развитие и модернизация образования в Ульяновской области»</t>
  </si>
  <si>
    <t>Распоряжение Министерства просвещения и воспитания Ульяновской области от 02.07.2021 № 1423-р «О внесении изменения в распоряжение Министерства просвещения и воспитания Ульяновской области от 29.01.2021 № 127-р»</t>
  </si>
  <si>
    <t>освоение</t>
  </si>
  <si>
    <t>Наименование показателя</t>
  </si>
  <si>
    <t>Процент достижения показателя</t>
  </si>
  <si>
    <t>Обоснование отклонений значений показателя</t>
  </si>
  <si>
    <t xml:space="preserve">Обеспечение соответствия условий реализации образовательных программ начального общего, основного общего и среднего общего образования требованиям федеральных государственных образовательных стандартов (далее - ФГОС)
</t>
  </si>
  <si>
    <t xml:space="preserve">Обеспечение доступности дошкольного образования для детей от 1 года до 7 лет
</t>
  </si>
  <si>
    <t xml:space="preserve">Предоставление детям с ОВЗ и детям-инвалидам возможности освоения образовательных программ начального общего, основного общего, среднего общего образования
</t>
  </si>
  <si>
    <t xml:space="preserve">Обеспечение трудоустройства по полученной профессии, специальности среднего профессионального образования выпускников профессиональных образовательных организаций, обучающихся по очной форме обучения, в течение одного года после окончания обучения
</t>
  </si>
  <si>
    <t xml:space="preserve">Увеличение доли инвалидов, принятых на обучение по программам среднего профессионального образования
</t>
  </si>
  <si>
    <t xml:space="preserve">Увеличение охвата детей в возрасте от 5 до 17 лет (включительно) дополнительным образованием, а также осуществление поддержки талантливой молодежи
</t>
  </si>
  <si>
    <t xml:space="preserve">Вовлечение молодых людей в деятельность молодежных общественных объединений
</t>
  </si>
  <si>
    <t>Организация и обеспечение отдыха и оздоровления детей, обучающихся в общеобразовательных организациях, находящихся на территории Ульяновской области</t>
  </si>
  <si>
    <t xml:space="preserve">Создание современной и безопасной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
</t>
  </si>
  <si>
    <t xml:space="preserve">Исполнение государственного задания образовательными организациями, находящимися в ведении Министерства просвещения и воспитания Ульяновской области
</t>
  </si>
  <si>
    <t>Сведения о заключенных (планируемых к заключению) контрактах</t>
  </si>
  <si>
    <t>Министерство культуры</t>
  </si>
  <si>
    <t>Министерство спорта</t>
  </si>
  <si>
    <t>Показатель перевыполнен за счет созданных новых мест дополнительного образования</t>
  </si>
  <si>
    <t>Показатель перевыполнен за счет увеличения созданных объектов и как следствие увеличение охвата детей</t>
  </si>
  <si>
    <t xml:space="preserve">Отчёт об исполнении государственной программы Ульяновской области «Развитие и модернизация образования в Ульяновской области» на 01.01.2022 года
</t>
  </si>
  <si>
    <t xml:space="preserve">Реализация Закона Ульяновской области от 07.08.2020  № 73-ЗО «Об установлении дополнительных мер социальной поддержки военнослужащих, проходящих военную службу по призыву, членов их семей и граждан, уволенных с военной службы по призыву, организованных гарантий реализации их прав и свобод и о внесении изменений в отдельные законодательные акты Ульяновской области в целях создания условий для повышения престижа и привлекательности военной службы по призыву
</t>
  </si>
  <si>
    <t>2.5.</t>
  </si>
  <si>
    <t>Фактическое значение, 
4 кавртал</t>
  </si>
  <si>
    <t xml:space="preserve">Отказ заявителей в связи с неблагоприятной эпидемиологической обстановкой </t>
  </si>
  <si>
    <t>В течение года отчисление студентов не производилось</t>
  </si>
  <si>
    <t xml:space="preserve">Количество заявок педагогических работников превысило запланированное значение  </t>
  </si>
  <si>
    <t>Сведения о достижении показателей ожидаемого результата</t>
  </si>
  <si>
    <t>Достижение показателя ожидается в 1 полугодии 2022 года. Осуществляется строительство 2-х дошкольных образовательных организаций в г. Ульяновске на 280 мест и в с. Сосновка Карсунского района Ульяновской области на 55 мест.</t>
  </si>
  <si>
    <t>Численность детей в возрасте до 3 лет, охваченных дошкольным образованием, изменяется ежедневно. Дети ежедневно переходят из данной возрастной категории в категорию «дети старше 3 лет». В связи с неблагоприятной эпидемиологической ситуацией в регионе потребности родителей в устройстве в ДОО ребёнка в возрасте до 3 лет снизилась.</t>
  </si>
  <si>
    <r>
      <t xml:space="preserve">Целевой индикатор 9. </t>
    </r>
    <r>
      <rPr>
        <sz val="10"/>
        <rFont val="PT Astra Serif"/>
        <family val="1"/>
      </rPr>
      <t>Доля обучающихся образовательных организаций, реализующих программы среднего профессионального образова-ния, продемонстрировавших по итогам демонстрационного экзамена уровень, соответствующий национальным и международным стандартам, %</t>
    </r>
  </si>
  <si>
    <t>Распоряжение Министерства просвещения и воспитания Ульяновской области от 19.08.2021 № 1611-р «О внесении изменения в распоряжение Министерства просвещения и воспитания Ульяновской области от 29.01.2021 № 127-р»</t>
  </si>
  <si>
    <t>Постановление Правительства Ульяновской области от 04.08.2021 № 10/344-П «О внесении изменений в государственную программу Ульяновской области «Развитие и модернизация образования в Ульяновской области»</t>
  </si>
  <si>
    <t>Распоряжение Министерства просвещения и воспитания Ульяновской области от 25.11.2021 № 2124-р «О внесении изменения в распоряжение Министерства просвещения и воспитания Ульяновской области от 29.01.2021 № 127-р»</t>
  </si>
  <si>
    <t xml:space="preserve">Постановление Правительства Ульяновской области от 26.10.2021 № 16/546-П «О внесении изменений в государственную программу Ульяновской области «Развитие и модернизация образования в Ульяновской области»                                                                     </t>
  </si>
  <si>
    <t xml:space="preserve">Постановление Правительства Ульяновской области от 30.11.2021 № 19/615-П «О внесении изменений в отдельные нормативные правовые акты Правительства Ульяновской области»                                                               Постановление Правительства Ульяновской области от 23.12.2021 № 21/694-П «О внесении изменений в отдельные нормативные правовые акты Правительства Ульяновской области»                                                                     </t>
  </si>
  <si>
    <t>Распоряжение Министерства просвещения и воспитания Ульяновской области от 28.12.2021 № 2396-р «О внесении изменения в распоряжение Министерства просвещения и воспитания Ульяновской области от 29.01.2021 № 127-р»</t>
  </si>
  <si>
    <t xml:space="preserve">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
</t>
  </si>
  <si>
    <t xml:space="preserve">Основное мероприятие «Реализация регионального проекта «Молодые профессионалы (Повышение конкурентоспособности профессионального образования)», направленного на достижение целей, показателей и результатов федерального проекта «Молодые профессионалы (Повышение конкурентоспособности профессионального образования)»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</si>
</sst>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&quot;р.&quot;"/>
    <numFmt numFmtId="187" formatCode="#,##0.0000"/>
    <numFmt numFmtId="188" formatCode="0.00000"/>
    <numFmt numFmtId="189" formatCode="#,##0.00000"/>
    <numFmt numFmtId="190" formatCode="0.0000"/>
    <numFmt numFmtId="191" formatCode="#,##0.000"/>
    <numFmt numFmtId="192" formatCode="#,##0.000000"/>
    <numFmt numFmtId="193" formatCode="0.000000"/>
    <numFmt numFmtId="194" formatCode="0.0000000"/>
    <numFmt numFmtId="195" formatCode="#,##0.0000000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_р_._-;\-* #,##0.00000_р_._-;_-* &quot;-&quot;?????_р_._-;_-@_-"/>
    <numFmt numFmtId="200" formatCode="_-* #,##0.000000_р_._-;\-* #,##0.000000_р_._-;_-* &quot;-&quot;??????_р_._-;_-@_-"/>
    <numFmt numFmtId="201" formatCode="#,##0.0"/>
    <numFmt numFmtId="202" formatCode="#,##0.0000000_ ;\-#,##0.0000000\ "/>
    <numFmt numFmtId="203" formatCode="#,##0.00000_ ;\-#,##0.00000\ "/>
    <numFmt numFmtId="204" formatCode="_-* #,##0.0000_р_._-;\-* #,##0.0000_р_._-;_-* &quot;-&quot;????_р_._-;_-@_-"/>
    <numFmt numFmtId="205" formatCode="#,##0.000000&quot;р.&quot;"/>
    <numFmt numFmtId="206" formatCode="#,##0.0000_ ;\-#,##0.0000\ "/>
    <numFmt numFmtId="207" formatCode="#,##0.00000\ _₽"/>
    <numFmt numFmtId="208" formatCode="_-* #,##0.000000\ _₽_-;\-* #,##0.000000\ _₽_-;_-* &quot;-&quot;??????\ _₽_-;_-@_-"/>
    <numFmt numFmtId="209" formatCode="_(* #,##0.00_);_(* \(#,##0.00\);_(* &quot;-&quot;??_);_(@_)"/>
    <numFmt numFmtId="210" formatCode="_-* #,##0.00000\ _₽_-;\-* #,##0.00000\ _₽_-;_-* &quot;-&quot;?????\ _₽_-;_-@_-"/>
  </numFmts>
  <fonts count="8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3"/>
      <color indexed="30"/>
      <name val="Times New Roman"/>
      <family val="1"/>
    </font>
    <font>
      <sz val="10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PT Astra Serif"/>
      <family val="1"/>
    </font>
    <font>
      <sz val="12"/>
      <name val="PT Astra Serif"/>
      <family val="1"/>
    </font>
    <font>
      <b/>
      <sz val="10"/>
      <color indexed="8"/>
      <name val="PT Astra Serif"/>
      <family val="1"/>
    </font>
    <font>
      <b/>
      <sz val="12"/>
      <name val="PT Astra Serif"/>
      <family val="1"/>
    </font>
    <font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i/>
      <sz val="10"/>
      <name val="PT Astra Serif"/>
      <family val="1"/>
    </font>
    <font>
      <b/>
      <i/>
      <sz val="10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b/>
      <sz val="10"/>
      <name val="PT Astra Serif"/>
      <family val="1"/>
    </font>
    <font>
      <sz val="13"/>
      <color indexed="30"/>
      <name val="PT Astra Serif"/>
      <family val="1"/>
    </font>
    <font>
      <b/>
      <sz val="16"/>
      <name val="PT Astra Serif"/>
      <family val="1"/>
    </font>
    <font>
      <sz val="16"/>
      <name val="Arial Cyr"/>
      <family val="0"/>
    </font>
    <font>
      <b/>
      <sz val="12"/>
      <color indexed="12"/>
      <name val="PT Astra Serif"/>
      <family val="1"/>
    </font>
    <font>
      <u val="single"/>
      <sz val="10"/>
      <color indexed="12"/>
      <name val="PT Astra Serif"/>
      <family val="1"/>
    </font>
    <font>
      <sz val="12"/>
      <name val="Arial Cyr"/>
      <family val="0"/>
    </font>
    <font>
      <sz val="20"/>
      <name val="Arial Cyr"/>
      <family val="0"/>
    </font>
    <font>
      <sz val="20"/>
      <color indexed="8"/>
      <name val="Calibri"/>
      <family val="2"/>
    </font>
    <font>
      <b/>
      <sz val="22"/>
      <name val="PT Astra Serif"/>
      <family val="1"/>
    </font>
    <font>
      <sz val="22"/>
      <name val="Arial Cyr"/>
      <family val="0"/>
    </font>
    <font>
      <sz val="14"/>
      <color indexed="8"/>
      <name val="PT Astra Serif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PT Astra Serif"/>
      <family val="1"/>
    </font>
    <font>
      <sz val="10"/>
      <color indexed="10"/>
      <name val="PT Astra Serif"/>
      <family val="1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26282F"/>
      <name val="PT Astra Serif"/>
      <family val="1"/>
    </font>
    <font>
      <sz val="10"/>
      <color rgb="FFFF0000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sz val="10"/>
      <color theme="1"/>
      <name val="Arial Cyr"/>
      <family val="0"/>
    </font>
    <font>
      <sz val="14"/>
      <color theme="1"/>
      <name val="PT Astra Serif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92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8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188" fontId="0" fillId="0" borderId="0" xfId="0" applyNumberFormat="1" applyAlignment="1">
      <alignment/>
    </xf>
    <xf numFmtId="188" fontId="5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88" fontId="11" fillId="34" borderId="10" xfId="0" applyNumberFormat="1" applyFont="1" applyFill="1" applyBorder="1" applyAlignment="1">
      <alignment horizontal="center" vertical="top" wrapText="1"/>
    </xf>
    <xf numFmtId="188" fontId="12" fillId="33" borderId="11" xfId="0" applyNumberFormat="1" applyFont="1" applyFill="1" applyBorder="1" applyAlignment="1">
      <alignment horizontal="center" vertical="top" wrapText="1"/>
    </xf>
    <xf numFmtId="188" fontId="12" fillId="33" borderId="12" xfId="0" applyNumberFormat="1" applyFont="1" applyFill="1" applyBorder="1" applyAlignment="1">
      <alignment horizontal="center" vertical="top" wrapText="1"/>
    </xf>
    <xf numFmtId="188" fontId="11" fillId="34" borderId="13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center" vertical="top" wrapText="1"/>
    </xf>
    <xf numFmtId="188" fontId="13" fillId="33" borderId="12" xfId="0" applyNumberFormat="1" applyFont="1" applyFill="1" applyBorder="1" applyAlignment="1">
      <alignment horizontal="center" vertical="top" wrapText="1"/>
    </xf>
    <xf numFmtId="188" fontId="15" fillId="34" borderId="12" xfId="42" applyNumberFormat="1" applyFont="1" applyFill="1" applyBorder="1" applyAlignment="1" applyProtection="1">
      <alignment horizontal="center" vertical="top"/>
      <protection/>
    </xf>
    <xf numFmtId="188" fontId="13" fillId="0" borderId="12" xfId="0" applyNumberFormat="1" applyFont="1" applyBorder="1" applyAlignment="1">
      <alignment vertical="center"/>
    </xf>
    <xf numFmtId="188" fontId="12" fillId="35" borderId="11" xfId="0" applyNumberFormat="1" applyFont="1" applyFill="1" applyBorder="1" applyAlignment="1">
      <alignment horizontal="center" vertical="top" wrapText="1"/>
    </xf>
    <xf numFmtId="188" fontId="12" fillId="35" borderId="12" xfId="0" applyNumberFormat="1" applyFont="1" applyFill="1" applyBorder="1" applyAlignment="1">
      <alignment horizontal="center" vertical="top" wrapText="1"/>
    </xf>
    <xf numFmtId="188" fontId="12" fillId="35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justify" vertical="top" wrapText="1"/>
    </xf>
    <xf numFmtId="0" fontId="21" fillId="36" borderId="12" xfId="0" applyFont="1" applyFill="1" applyBorder="1" applyAlignment="1">
      <alignment horizontal="center" vertical="center" wrapText="1"/>
    </xf>
    <xf numFmtId="0" fontId="73" fillId="36" borderId="15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justify" vertical="top" wrapText="1"/>
    </xf>
    <xf numFmtId="0" fontId="11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top"/>
    </xf>
    <xf numFmtId="188" fontId="13" fillId="0" borderId="11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2" fontId="11" fillId="34" borderId="13" xfId="0" applyNumberFormat="1" applyFont="1" applyFill="1" applyBorder="1" applyAlignment="1">
      <alignment horizontal="center" vertical="top" wrapText="1"/>
    </xf>
    <xf numFmtId="188" fontId="13" fillId="0" borderId="12" xfId="0" applyNumberFormat="1" applyFont="1" applyBorder="1" applyAlignment="1">
      <alignment horizontal="center" vertical="top" wrapText="1"/>
    </xf>
    <xf numFmtId="188" fontId="13" fillId="0" borderId="12" xfId="0" applyNumberFormat="1" applyFont="1" applyBorder="1" applyAlignment="1">
      <alignment vertical="top" wrapText="1"/>
    </xf>
    <xf numFmtId="0" fontId="15" fillId="0" borderId="12" xfId="0" applyNumberFormat="1" applyFont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1" fillId="34" borderId="17" xfId="0" applyNumberFormat="1" applyFont="1" applyFill="1" applyBorder="1" applyAlignment="1">
      <alignment horizontal="justify" vertical="top" wrapText="1"/>
    </xf>
    <xf numFmtId="0" fontId="11" fillId="34" borderId="13" xfId="0" applyFont="1" applyFill="1" applyBorder="1" applyAlignment="1">
      <alignment vertical="top" wrapText="1"/>
    </xf>
    <xf numFmtId="0" fontId="11" fillId="34" borderId="12" xfId="42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justify" vertical="top" wrapText="1"/>
    </xf>
    <xf numFmtId="188" fontId="13" fillId="33" borderId="12" xfId="42" applyNumberFormat="1" applyFont="1" applyFill="1" applyBorder="1" applyAlignment="1" applyProtection="1">
      <alignment horizontal="center" vertical="top"/>
      <protection/>
    </xf>
    <xf numFmtId="0" fontId="11" fillId="34" borderId="12" xfId="0" applyFont="1" applyFill="1" applyBorder="1" applyAlignment="1">
      <alignment horizontal="center" vertical="top" wrapText="1"/>
    </xf>
    <xf numFmtId="188" fontId="12" fillId="0" borderId="18" xfId="0" applyNumberFormat="1" applyFont="1" applyBorder="1" applyAlignment="1">
      <alignment horizontal="center" vertical="top"/>
    </xf>
    <xf numFmtId="0" fontId="12" fillId="0" borderId="12" xfId="0" applyFont="1" applyFill="1" applyBorder="1" applyAlignment="1">
      <alignment horizontal="justify" vertical="top" wrapText="1"/>
    </xf>
    <xf numFmtId="188" fontId="12" fillId="0" borderId="12" xfId="0" applyNumberFormat="1" applyFont="1" applyBorder="1" applyAlignment="1">
      <alignment horizontal="center" vertical="top"/>
    </xf>
    <xf numFmtId="188" fontId="13" fillId="0" borderId="12" xfId="0" applyNumberFormat="1" applyFont="1" applyBorder="1" applyAlignment="1">
      <alignment horizontal="center" vertical="top"/>
    </xf>
    <xf numFmtId="188" fontId="12" fillId="0" borderId="14" xfId="0" applyNumberFormat="1" applyFont="1" applyBorder="1" applyAlignment="1">
      <alignment horizontal="center" vertical="top"/>
    </xf>
    <xf numFmtId="188" fontId="13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188" fontId="13" fillId="0" borderId="12" xfId="0" applyNumberFormat="1" applyFont="1" applyBorder="1" applyAlignment="1">
      <alignment/>
    </xf>
    <xf numFmtId="49" fontId="11" fillId="34" borderId="12" xfId="0" applyNumberFormat="1" applyFont="1" applyFill="1" applyBorder="1" applyAlignment="1">
      <alignment horizontal="center" vertical="top" wrapText="1"/>
    </xf>
    <xf numFmtId="188" fontId="11" fillId="34" borderId="12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88" fontId="12" fillId="0" borderId="14" xfId="0" applyNumberFormat="1" applyFont="1" applyBorder="1" applyAlignment="1">
      <alignment horizontal="center" vertical="top" wrapText="1"/>
    </xf>
    <xf numFmtId="2" fontId="11" fillId="34" borderId="12" xfId="0" applyNumberFormat="1" applyFont="1" applyFill="1" applyBorder="1" applyAlignment="1">
      <alignment horizontal="center" vertical="top" wrapText="1"/>
    </xf>
    <xf numFmtId="188" fontId="11" fillId="37" borderId="12" xfId="0" applyNumberFormat="1" applyFont="1" applyFill="1" applyBorder="1" applyAlignment="1">
      <alignment horizontal="center" vertical="top" wrapText="1"/>
    </xf>
    <xf numFmtId="49" fontId="12" fillId="34" borderId="14" xfId="0" applyNumberFormat="1" applyFont="1" applyFill="1" applyBorder="1" applyAlignment="1">
      <alignment horizontal="justify" vertical="top" wrapText="1"/>
    </xf>
    <xf numFmtId="0" fontId="11" fillId="34" borderId="14" xfId="0" applyFont="1" applyFill="1" applyBorder="1" applyAlignment="1">
      <alignment vertical="top" wrapText="1"/>
    </xf>
    <xf numFmtId="2" fontId="11" fillId="34" borderId="14" xfId="0" applyNumberFormat="1" applyFont="1" applyFill="1" applyBorder="1" applyAlignment="1">
      <alignment horizontal="center" vertical="top" wrapText="1"/>
    </xf>
    <xf numFmtId="188" fontId="11" fillId="34" borderId="14" xfId="0" applyNumberFormat="1" applyFont="1" applyFill="1" applyBorder="1" applyAlignment="1">
      <alignment horizontal="center" vertical="top" wrapText="1"/>
    </xf>
    <xf numFmtId="0" fontId="11" fillId="37" borderId="11" xfId="42" applyFont="1" applyFill="1" applyBorder="1" applyAlignment="1" applyProtection="1">
      <alignment horizontal="center" vertical="center"/>
      <protection/>
    </xf>
    <xf numFmtId="0" fontId="11" fillId="37" borderId="11" xfId="0" applyFont="1" applyFill="1" applyBorder="1" applyAlignment="1">
      <alignment horizontal="justify" vertical="center" wrapText="1"/>
    </xf>
    <xf numFmtId="188" fontId="11" fillId="37" borderId="11" xfId="42" applyNumberFormat="1" applyFont="1" applyFill="1" applyBorder="1" applyAlignment="1" applyProtection="1">
      <alignment horizontal="center" vertical="top"/>
      <protection/>
    </xf>
    <xf numFmtId="0" fontId="11" fillId="37" borderId="12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justify" vertical="top" wrapText="1"/>
    </xf>
    <xf numFmtId="49" fontId="12" fillId="0" borderId="12" xfId="0" applyNumberFormat="1" applyFont="1" applyFill="1" applyBorder="1" applyAlignment="1">
      <alignment horizontal="justify" vertical="top" wrapText="1"/>
    </xf>
    <xf numFmtId="2" fontId="11" fillId="37" borderId="12" xfId="0" applyNumberFormat="1" applyFont="1" applyFill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top"/>
    </xf>
    <xf numFmtId="2" fontId="12" fillId="0" borderId="12" xfId="0" applyNumberFormat="1" applyFont="1" applyBorder="1" applyAlignment="1">
      <alignment horizontal="center" vertical="top"/>
    </xf>
    <xf numFmtId="2" fontId="12" fillId="0" borderId="14" xfId="0" applyNumberFormat="1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top"/>
    </xf>
    <xf numFmtId="2" fontId="13" fillId="0" borderId="11" xfId="0" applyNumberFormat="1" applyFont="1" applyBorder="1" applyAlignment="1">
      <alignment horizontal="center" vertical="top"/>
    </xf>
    <xf numFmtId="2" fontId="12" fillId="0" borderId="12" xfId="0" applyNumberFormat="1" applyFont="1" applyFill="1" applyBorder="1" applyAlignment="1">
      <alignment horizontal="center" vertical="top"/>
    </xf>
    <xf numFmtId="2" fontId="12" fillId="33" borderId="11" xfId="0" applyNumberFormat="1" applyFont="1" applyFill="1" applyBorder="1" applyAlignment="1">
      <alignment horizontal="center" vertical="top"/>
    </xf>
    <xf numFmtId="2" fontId="12" fillId="33" borderId="12" xfId="0" applyNumberFormat="1" applyFont="1" applyFill="1" applyBorder="1" applyAlignment="1">
      <alignment horizontal="center" vertical="top"/>
    </xf>
    <xf numFmtId="2" fontId="12" fillId="0" borderId="14" xfId="0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horizontal="center" vertical="top"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13" fillId="0" borderId="19" xfId="0" applyNumberFormat="1" applyFont="1" applyBorder="1" applyAlignment="1">
      <alignment horizontal="center" vertical="top"/>
    </xf>
    <xf numFmtId="2" fontId="13" fillId="0" borderId="20" xfId="0" applyNumberFormat="1" applyFont="1" applyBorder="1" applyAlignment="1">
      <alignment horizontal="center" vertical="top"/>
    </xf>
    <xf numFmtId="2" fontId="12" fillId="0" borderId="20" xfId="0" applyNumberFormat="1" applyFont="1" applyBorder="1" applyAlignment="1">
      <alignment horizontal="center" vertical="top"/>
    </xf>
    <xf numFmtId="188" fontId="12" fillId="0" borderId="12" xfId="0" applyNumberFormat="1" applyFont="1" applyBorder="1" applyAlignment="1">
      <alignment horizontal="center" vertical="top" wrapText="1"/>
    </xf>
    <xf numFmtId="188" fontId="12" fillId="0" borderId="12" xfId="0" applyNumberFormat="1" applyFont="1" applyFill="1" applyBorder="1" applyAlignment="1">
      <alignment horizontal="center" vertical="top" wrapText="1"/>
    </xf>
    <xf numFmtId="188" fontId="12" fillId="0" borderId="14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49" fontId="11" fillId="37" borderId="12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top" wrapText="1"/>
    </xf>
    <xf numFmtId="0" fontId="11" fillId="34" borderId="14" xfId="0" applyFont="1" applyFill="1" applyBorder="1" applyAlignment="1">
      <alignment horizontal="center" vertical="top" wrapText="1"/>
    </xf>
    <xf numFmtId="49" fontId="11" fillId="37" borderId="11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justify" vertical="top" wrapText="1"/>
    </xf>
    <xf numFmtId="188" fontId="11" fillId="37" borderId="11" xfId="0" applyNumberFormat="1" applyFont="1" applyFill="1" applyBorder="1" applyAlignment="1">
      <alignment horizontal="center" vertical="top" wrapText="1"/>
    </xf>
    <xf numFmtId="49" fontId="26" fillId="37" borderId="12" xfId="0" applyNumberFormat="1" applyFont="1" applyFill="1" applyBorder="1" applyAlignment="1">
      <alignment horizontal="center" vertical="top" wrapText="1"/>
    </xf>
    <xf numFmtId="0" fontId="11" fillId="37" borderId="12" xfId="42" applyFont="1" applyFill="1" applyBorder="1" applyAlignment="1" applyProtection="1">
      <alignment horizontal="justify" vertical="top" wrapText="1"/>
      <protection/>
    </xf>
    <xf numFmtId="188" fontId="15" fillId="37" borderId="12" xfId="42" applyNumberFormat="1" applyFont="1" applyFill="1" applyBorder="1" applyAlignment="1" applyProtection="1">
      <alignment horizontal="center" vertical="top" wrapText="1"/>
      <protection/>
    </xf>
    <xf numFmtId="2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4" xfId="0" applyFont="1" applyFill="1" applyBorder="1" applyAlignment="1">
      <alignment horizontal="justify" vertical="top" wrapText="1"/>
    </xf>
    <xf numFmtId="188" fontId="11" fillId="34" borderId="14" xfId="60" applyNumberFormat="1" applyFont="1" applyFill="1" applyBorder="1" applyAlignment="1">
      <alignment horizontal="center" vertical="top" wrapText="1"/>
    </xf>
    <xf numFmtId="2" fontId="11" fillId="34" borderId="14" xfId="6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13" fillId="0" borderId="11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5" fillId="34" borderId="12" xfId="0" applyNumberFormat="1" applyFont="1" applyFill="1" applyBorder="1" applyAlignment="1">
      <alignment horizontal="center" vertical="top" wrapText="1"/>
    </xf>
    <xf numFmtId="188" fontId="13" fillId="35" borderId="12" xfId="0" applyNumberFormat="1" applyFont="1" applyFill="1" applyBorder="1" applyAlignment="1">
      <alignment horizontal="center" vertical="top"/>
    </xf>
    <xf numFmtId="188" fontId="12" fillId="35" borderId="11" xfId="42" applyNumberFormat="1" applyFont="1" applyFill="1" applyBorder="1" applyAlignment="1" applyProtection="1">
      <alignment horizontal="center" vertical="top"/>
      <protection/>
    </xf>
    <xf numFmtId="2" fontId="11" fillId="35" borderId="11" xfId="42" applyNumberFormat="1" applyFont="1" applyFill="1" applyBorder="1" applyAlignment="1" applyProtection="1">
      <alignment horizontal="center" vertical="top"/>
      <protection/>
    </xf>
    <xf numFmtId="188" fontId="12" fillId="35" borderId="11" xfId="0" applyNumberFormat="1" applyFont="1" applyFill="1" applyBorder="1" applyAlignment="1">
      <alignment horizontal="center" vertical="top"/>
    </xf>
    <xf numFmtId="188" fontId="13" fillId="35" borderId="11" xfId="0" applyNumberFormat="1" applyFont="1" applyFill="1" applyBorder="1" applyAlignment="1">
      <alignment horizontal="center" vertical="top"/>
    </xf>
    <xf numFmtId="49" fontId="12" fillId="35" borderId="12" xfId="0" applyNumberFormat="1" applyFont="1" applyFill="1" applyBorder="1" applyAlignment="1">
      <alignment horizontal="center" vertical="top" wrapText="1"/>
    </xf>
    <xf numFmtId="0" fontId="12" fillId="35" borderId="12" xfId="0" applyFont="1" applyFill="1" applyBorder="1" applyAlignment="1">
      <alignment horizontal="justify" vertical="top" wrapText="1"/>
    </xf>
    <xf numFmtId="0" fontId="12" fillId="35" borderId="12" xfId="0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 wrapText="1"/>
    </xf>
    <xf numFmtId="2" fontId="12" fillId="35" borderId="12" xfId="0" applyNumberFormat="1" applyFont="1" applyFill="1" applyBorder="1" applyAlignment="1">
      <alignment horizontal="center" vertical="top"/>
    </xf>
    <xf numFmtId="2" fontId="12" fillId="35" borderId="14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justify" vertical="top" wrapText="1"/>
    </xf>
    <xf numFmtId="0" fontId="10" fillId="0" borderId="0" xfId="0" applyFont="1" applyFill="1" applyAlignment="1">
      <alignment horizontal="justify" vertical="top"/>
    </xf>
    <xf numFmtId="0" fontId="10" fillId="35" borderId="1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14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justify" vertical="top" wrapText="1"/>
    </xf>
    <xf numFmtId="0" fontId="22" fillId="0" borderId="14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22" fillId="0" borderId="14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center" vertical="top" wrapText="1"/>
    </xf>
    <xf numFmtId="0" fontId="14" fillId="35" borderId="16" xfId="0" applyFont="1" applyFill="1" applyBorder="1" applyAlignment="1">
      <alignment horizontal="justify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2" fontId="22" fillId="34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justify" vertical="top" wrapText="1"/>
    </xf>
    <xf numFmtId="188" fontId="16" fillId="0" borderId="18" xfId="0" applyNumberFormat="1" applyFont="1" applyBorder="1" applyAlignment="1">
      <alignment vertical="center"/>
    </xf>
    <xf numFmtId="0" fontId="22" fillId="0" borderId="24" xfId="0" applyFont="1" applyFill="1" applyBorder="1" applyAlignment="1">
      <alignment horizontal="justify" vertical="top" wrapText="1"/>
    </xf>
    <xf numFmtId="0" fontId="22" fillId="0" borderId="25" xfId="0" applyFont="1" applyFill="1" applyBorder="1" applyAlignment="1">
      <alignment horizontal="justify" vertical="top" wrapText="1"/>
    </xf>
    <xf numFmtId="0" fontId="22" fillId="0" borderId="22" xfId="0" applyFont="1" applyFill="1" applyBorder="1" applyAlignment="1">
      <alignment horizontal="center" vertical="top" wrapText="1"/>
    </xf>
    <xf numFmtId="188" fontId="10" fillId="0" borderId="0" xfId="0" applyNumberFormat="1" applyFont="1" applyAlignment="1">
      <alignment vertical="center"/>
    </xf>
    <xf numFmtId="0" fontId="27" fillId="0" borderId="0" xfId="42" applyFont="1" applyAlignment="1" applyProtection="1">
      <alignment/>
      <protection/>
    </xf>
    <xf numFmtId="0" fontId="10" fillId="0" borderId="12" xfId="0" applyFont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center" vertical="top" wrapText="1"/>
    </xf>
    <xf numFmtId="189" fontId="22" fillId="33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189" fontId="10" fillId="33" borderId="11" xfId="0" applyNumberFormat="1" applyFont="1" applyFill="1" applyBorder="1" applyAlignment="1">
      <alignment vertical="center" wrapText="1"/>
    </xf>
    <xf numFmtId="188" fontId="10" fillId="33" borderId="11" xfId="0" applyNumberFormat="1" applyFont="1" applyFill="1" applyBorder="1" applyAlignment="1">
      <alignment vertical="center" wrapText="1"/>
    </xf>
    <xf numFmtId="188" fontId="22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top" wrapText="1"/>
    </xf>
    <xf numFmtId="188" fontId="10" fillId="33" borderId="18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188" fontId="10" fillId="33" borderId="12" xfId="0" applyNumberFormat="1" applyFont="1" applyFill="1" applyBorder="1" applyAlignment="1">
      <alignment vertical="center" wrapText="1"/>
    </xf>
    <xf numFmtId="188" fontId="10" fillId="33" borderId="14" xfId="0" applyNumberFormat="1" applyFont="1" applyFill="1" applyBorder="1" applyAlignment="1">
      <alignment vertical="center" wrapText="1"/>
    </xf>
    <xf numFmtId="189" fontId="16" fillId="0" borderId="12" xfId="0" applyNumberFormat="1" applyFont="1" applyBorder="1" applyAlignment="1">
      <alignment vertical="center"/>
    </xf>
    <xf numFmtId="189" fontId="10" fillId="33" borderId="12" xfId="0" applyNumberFormat="1" applyFont="1" applyFill="1" applyBorder="1" applyAlignment="1">
      <alignment vertical="center" wrapText="1"/>
    </xf>
    <xf numFmtId="0" fontId="16" fillId="0" borderId="26" xfId="0" applyFont="1" applyBorder="1" applyAlignment="1">
      <alignment vertical="top" wrapText="1"/>
    </xf>
    <xf numFmtId="188" fontId="22" fillId="0" borderId="11" xfId="0" applyNumberFormat="1" applyFont="1" applyFill="1" applyBorder="1" applyAlignment="1">
      <alignment vertical="center" wrapText="1"/>
    </xf>
    <xf numFmtId="188" fontId="22" fillId="0" borderId="14" xfId="0" applyNumberFormat="1" applyFont="1" applyFill="1" applyBorder="1" applyAlignment="1">
      <alignment vertical="center" wrapText="1"/>
    </xf>
    <xf numFmtId="188" fontId="22" fillId="34" borderId="10" xfId="0" applyNumberFormat="1" applyFont="1" applyFill="1" applyBorder="1" applyAlignment="1">
      <alignment vertical="center" wrapText="1"/>
    </xf>
    <xf numFmtId="0" fontId="16" fillId="0" borderId="12" xfId="42" applyFont="1" applyFill="1" applyBorder="1" applyAlignment="1" applyProtection="1">
      <alignment horizontal="center" vertical="center"/>
      <protection/>
    </xf>
    <xf numFmtId="188" fontId="10" fillId="0" borderId="12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top" wrapText="1"/>
    </xf>
    <xf numFmtId="0" fontId="22" fillId="34" borderId="16" xfId="0" applyFont="1" applyFill="1" applyBorder="1" applyAlignment="1">
      <alignment horizontal="justify" vertical="top" wrapText="1"/>
    </xf>
    <xf numFmtId="0" fontId="22" fillId="34" borderId="26" xfId="0" applyFont="1" applyFill="1" applyBorder="1" applyAlignment="1">
      <alignment horizontal="center" vertical="top" wrapText="1"/>
    </xf>
    <xf numFmtId="188" fontId="10" fillId="0" borderId="14" xfId="0" applyNumberFormat="1" applyFont="1" applyFill="1" applyBorder="1" applyAlignment="1">
      <alignment vertical="center" wrapText="1"/>
    </xf>
    <xf numFmtId="0" fontId="22" fillId="0" borderId="26" xfId="0" applyFont="1" applyBorder="1" applyAlignment="1">
      <alignment horizontal="center" vertical="top" wrapText="1"/>
    </xf>
    <xf numFmtId="188" fontId="22" fillId="35" borderId="10" xfId="0" applyNumberFormat="1" applyFont="1" applyFill="1" applyBorder="1" applyAlignment="1">
      <alignment vertical="center" wrapText="1"/>
    </xf>
    <xf numFmtId="0" fontId="14" fillId="35" borderId="26" xfId="0" applyFont="1" applyFill="1" applyBorder="1" applyAlignment="1">
      <alignment horizontal="center" vertical="top" wrapText="1"/>
    </xf>
    <xf numFmtId="0" fontId="14" fillId="35" borderId="26" xfId="0" applyFont="1" applyFill="1" applyBorder="1" applyAlignment="1">
      <alignment horizontal="justify" vertical="top" wrapText="1"/>
    </xf>
    <xf numFmtId="188" fontId="10" fillId="0" borderId="11" xfId="0" applyNumberFormat="1" applyFont="1" applyFill="1" applyBorder="1" applyAlignment="1">
      <alignment vertical="center" wrapText="1"/>
    </xf>
    <xf numFmtId="188" fontId="16" fillId="33" borderId="12" xfId="0" applyNumberFormat="1" applyFont="1" applyFill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top" wrapText="1"/>
    </xf>
    <xf numFmtId="189" fontId="22" fillId="0" borderId="12" xfId="0" applyNumberFormat="1" applyFont="1" applyFill="1" applyBorder="1" applyAlignment="1">
      <alignment vertical="center" wrapText="1"/>
    </xf>
    <xf numFmtId="189" fontId="22" fillId="0" borderId="11" xfId="0" applyNumberFormat="1" applyFont="1" applyFill="1" applyBorder="1" applyAlignment="1">
      <alignment vertical="center" wrapText="1"/>
    </xf>
    <xf numFmtId="189" fontId="14" fillId="0" borderId="11" xfId="0" applyNumberFormat="1" applyFont="1" applyFill="1" applyBorder="1" applyAlignment="1">
      <alignment horizontal="center" vertical="top" wrapText="1"/>
    </xf>
    <xf numFmtId="189" fontId="14" fillId="0" borderId="27" xfId="0" applyNumberFormat="1" applyFont="1" applyFill="1" applyBorder="1" applyAlignment="1">
      <alignment horizontal="center" vertical="top" wrapText="1"/>
    </xf>
    <xf numFmtId="189" fontId="22" fillId="0" borderId="22" xfId="0" applyNumberFormat="1" applyFont="1" applyFill="1" applyBorder="1" applyAlignment="1">
      <alignment vertical="center" wrapText="1"/>
    </xf>
    <xf numFmtId="189" fontId="14" fillId="0" borderId="22" xfId="0" applyNumberFormat="1" applyFont="1" applyFill="1" applyBorder="1" applyAlignment="1">
      <alignment horizontal="center" vertical="top" wrapText="1"/>
    </xf>
    <xf numFmtId="189" fontId="14" fillId="0" borderId="28" xfId="0" applyNumberFormat="1" applyFont="1" applyFill="1" applyBorder="1" applyAlignment="1">
      <alignment horizontal="center" vertical="top" wrapText="1"/>
    </xf>
    <xf numFmtId="189" fontId="22" fillId="37" borderId="29" xfId="0" applyNumberFormat="1" applyFont="1" applyFill="1" applyBorder="1" applyAlignment="1">
      <alignment vertical="center" wrapText="1"/>
    </xf>
    <xf numFmtId="4" fontId="22" fillId="34" borderId="29" xfId="0" applyNumberFormat="1" applyFont="1" applyFill="1" applyBorder="1" applyAlignment="1">
      <alignment horizontal="center" vertical="top" wrapText="1"/>
    </xf>
    <xf numFmtId="4" fontId="22" fillId="34" borderId="3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189" fontId="22" fillId="0" borderId="12" xfId="0" applyNumberFormat="1" applyFont="1" applyFill="1" applyBorder="1" applyAlignment="1">
      <alignment horizontal="center" vertical="top" wrapText="1"/>
    </xf>
    <xf numFmtId="189" fontId="22" fillId="0" borderId="31" xfId="0" applyNumberFormat="1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189" fontId="22" fillId="0" borderId="22" xfId="0" applyNumberFormat="1" applyFont="1" applyFill="1" applyBorder="1" applyAlignment="1">
      <alignment horizontal="center" vertical="top" wrapText="1"/>
    </xf>
    <xf numFmtId="189" fontId="22" fillId="0" borderId="28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88" fontId="10" fillId="34" borderId="0" xfId="0" applyNumberFormat="1" applyFont="1" applyFill="1" applyAlignment="1">
      <alignment vertical="center"/>
    </xf>
    <xf numFmtId="0" fontId="14" fillId="35" borderId="12" xfId="0" applyFont="1" applyFill="1" applyBorder="1" applyAlignment="1">
      <alignment horizontal="justify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22" fillId="35" borderId="12" xfId="0" applyFont="1" applyFill="1" applyBorder="1" applyAlignment="1">
      <alignment horizontal="justify" vertical="top" wrapText="1"/>
    </xf>
    <xf numFmtId="0" fontId="16" fillId="0" borderId="12" xfId="0" applyFont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justify" vertical="top" wrapText="1"/>
    </xf>
    <xf numFmtId="188" fontId="16" fillId="33" borderId="11" xfId="0" applyNumberFormat="1" applyFont="1" applyFill="1" applyBorder="1" applyAlignment="1">
      <alignment vertical="center" wrapText="1"/>
    </xf>
    <xf numFmtId="188" fontId="14" fillId="35" borderId="10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4" fontId="22" fillId="34" borderId="10" xfId="0" applyNumberFormat="1" applyFont="1" applyFill="1" applyBorder="1" applyAlignment="1">
      <alignment horizontal="center" vertical="top" wrapText="1"/>
    </xf>
    <xf numFmtId="4" fontId="22" fillId="34" borderId="26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88" fontId="22" fillId="0" borderId="10" xfId="0" applyNumberFormat="1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1" fontId="22" fillId="33" borderId="10" xfId="0" applyNumberFormat="1" applyFont="1" applyFill="1" applyBorder="1" applyAlignment="1">
      <alignment horizontal="center" vertical="center" wrapText="1"/>
    </xf>
    <xf numFmtId="11" fontId="10" fillId="33" borderId="14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1" fontId="22" fillId="35" borderId="10" xfId="0" applyNumberFormat="1" applyFont="1" applyFill="1" applyBorder="1" applyAlignment="1">
      <alignment horizontal="center" vertical="center" wrapText="1"/>
    </xf>
    <xf numFmtId="11" fontId="10" fillId="33" borderId="12" xfId="0" applyNumberFormat="1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justify" vertical="top"/>
    </xf>
    <xf numFmtId="0" fontId="16" fillId="0" borderId="11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1" fillId="34" borderId="26" xfId="0" applyNumberFormat="1" applyFont="1" applyFill="1" applyBorder="1" applyAlignment="1">
      <alignment horizontal="center" vertical="top"/>
    </xf>
    <xf numFmtId="0" fontId="12" fillId="0" borderId="11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4" xfId="0" applyNumberFormat="1" applyFont="1" applyBorder="1" applyAlignment="1">
      <alignment/>
    </xf>
    <xf numFmtId="0" fontId="11" fillId="34" borderId="12" xfId="0" applyNumberFormat="1" applyFont="1" applyFill="1" applyBorder="1" applyAlignment="1">
      <alignment horizontal="center" vertical="top"/>
    </xf>
    <xf numFmtId="0" fontId="11" fillId="34" borderId="12" xfId="0" applyNumberFormat="1" applyFont="1" applyFill="1" applyBorder="1" applyAlignment="1">
      <alignment horizontal="center" vertical="top" wrapText="1"/>
    </xf>
    <xf numFmtId="0" fontId="11" fillId="37" borderId="12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/>
    </xf>
    <xf numFmtId="0" fontId="12" fillId="0" borderId="12" xfId="0" applyNumberFormat="1" applyFont="1" applyBorder="1" applyAlignment="1">
      <alignment horizontal="center" vertical="top"/>
    </xf>
    <xf numFmtId="0" fontId="12" fillId="35" borderId="14" xfId="0" applyNumberFormat="1" applyFont="1" applyFill="1" applyBorder="1" applyAlignment="1">
      <alignment horizontal="center" vertical="top" wrapText="1"/>
    </xf>
    <xf numFmtId="0" fontId="11" fillId="34" borderId="13" xfId="0" applyNumberFormat="1" applyFont="1" applyFill="1" applyBorder="1" applyAlignment="1">
      <alignment horizontal="center" vertical="top" wrapText="1"/>
    </xf>
    <xf numFmtId="0" fontId="11" fillId="35" borderId="11" xfId="42" applyNumberFormat="1" applyFont="1" applyFill="1" applyBorder="1" applyAlignment="1" applyProtection="1">
      <alignment horizontal="center" vertical="top"/>
      <protection/>
    </xf>
    <xf numFmtId="0" fontId="11" fillId="34" borderId="14" xfId="0" applyNumberFormat="1" applyFont="1" applyFill="1" applyBorder="1" applyAlignment="1">
      <alignment horizontal="center" vertical="top" wrapText="1"/>
    </xf>
    <xf numFmtId="0" fontId="15" fillId="34" borderId="12" xfId="42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>
      <alignment horizontal="center" vertical="top"/>
    </xf>
    <xf numFmtId="0" fontId="11" fillId="37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35" borderId="12" xfId="0" applyNumberFormat="1" applyFont="1" applyFill="1" applyBorder="1" applyAlignment="1">
      <alignment horizontal="center" vertical="top"/>
    </xf>
    <xf numFmtId="0" fontId="15" fillId="37" borderId="12" xfId="42" applyNumberFormat="1" applyFont="1" applyFill="1" applyBorder="1" applyAlignment="1" applyProtection="1">
      <alignment horizontal="center" vertical="top" wrapText="1"/>
      <protection/>
    </xf>
    <xf numFmtId="0" fontId="11" fillId="34" borderId="14" xfId="60" applyNumberFormat="1" applyFont="1" applyFill="1" applyBorder="1" applyAlignment="1">
      <alignment horizontal="center" vertical="top" wrapText="1"/>
    </xf>
    <xf numFmtId="0" fontId="11" fillId="34" borderId="26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2" fontId="13" fillId="35" borderId="12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9" fillId="0" borderId="0" xfId="0" applyFont="1" applyFill="1" applyAlignment="1">
      <alignment wrapText="1"/>
    </xf>
    <xf numFmtId="0" fontId="13" fillId="35" borderId="12" xfId="0" applyFont="1" applyFill="1" applyBorder="1" applyAlignment="1">
      <alignment horizontal="justify" vertical="top" wrapText="1"/>
    </xf>
    <xf numFmtId="0" fontId="12" fillId="0" borderId="14" xfId="0" applyNumberFormat="1" applyFont="1" applyFill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/>
    </xf>
    <xf numFmtId="0" fontId="16" fillId="0" borderId="14" xfId="42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justify" vertical="top" wrapText="1"/>
    </xf>
    <xf numFmtId="2" fontId="13" fillId="0" borderId="12" xfId="0" applyNumberFormat="1" applyFont="1" applyFill="1" applyBorder="1" applyAlignment="1">
      <alignment horizontal="center" vertical="top"/>
    </xf>
    <xf numFmtId="2" fontId="13" fillId="0" borderId="12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/>
    </xf>
    <xf numFmtId="0" fontId="12" fillId="0" borderId="12" xfId="0" applyNumberFormat="1" applyFont="1" applyBorder="1" applyAlignment="1">
      <alignment horizontal="center" vertical="top" wrapText="1"/>
    </xf>
    <xf numFmtId="0" fontId="16" fillId="35" borderId="12" xfId="0" applyNumberFormat="1" applyFont="1" applyFill="1" applyBorder="1" applyAlignment="1">
      <alignment horizontal="center" vertical="top" wrapText="1"/>
    </xf>
    <xf numFmtId="188" fontId="16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/>
    </xf>
    <xf numFmtId="0" fontId="16" fillId="35" borderId="11" xfId="0" applyNumberFormat="1" applyFont="1" applyFill="1" applyBorder="1" applyAlignment="1">
      <alignment horizontal="center" vertical="top" wrapText="1"/>
    </xf>
    <xf numFmtId="188" fontId="16" fillId="35" borderId="11" xfId="0" applyNumberFormat="1" applyFont="1" applyFill="1" applyBorder="1" applyAlignment="1">
      <alignment horizontal="center" vertical="top" wrapText="1"/>
    </xf>
    <xf numFmtId="188" fontId="16" fillId="35" borderId="11" xfId="0" applyNumberFormat="1" applyFont="1" applyFill="1" applyBorder="1" applyAlignment="1">
      <alignment horizontal="center" vertical="center" wrapText="1"/>
    </xf>
    <xf numFmtId="188" fontId="16" fillId="35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justify" vertical="top" wrapText="1"/>
    </xf>
    <xf numFmtId="0" fontId="10" fillId="35" borderId="12" xfId="0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188" fontId="28" fillId="33" borderId="0" xfId="0" applyNumberFormat="1" applyFont="1" applyFill="1" applyAlignment="1">
      <alignment/>
    </xf>
    <xf numFmtId="0" fontId="13" fillId="33" borderId="12" xfId="0" applyNumberFormat="1" applyFont="1" applyFill="1" applyBorder="1" applyAlignment="1">
      <alignment horizontal="center" vertical="top" wrapText="1"/>
    </xf>
    <xf numFmtId="188" fontId="13" fillId="37" borderId="12" xfId="42" applyNumberFormat="1" applyFont="1" applyFill="1" applyBorder="1" applyAlignment="1" applyProtection="1">
      <alignment horizontal="center" vertical="top" wrapText="1"/>
      <protection/>
    </xf>
    <xf numFmtId="0" fontId="16" fillId="35" borderId="14" xfId="0" applyFont="1" applyFill="1" applyBorder="1" applyAlignment="1">
      <alignment horizontal="justify" vertical="top" wrapText="1"/>
    </xf>
    <xf numFmtId="2" fontId="15" fillId="0" borderId="12" xfId="42" applyNumberFormat="1" applyFont="1" applyFill="1" applyBorder="1" applyAlignment="1" applyProtection="1">
      <alignment horizontal="center" vertical="top"/>
      <protection/>
    </xf>
    <xf numFmtId="0" fontId="15" fillId="0" borderId="12" xfId="42" applyNumberFormat="1" applyFont="1" applyFill="1" applyBorder="1" applyAlignment="1" applyProtection="1">
      <alignment horizontal="center" vertical="top"/>
      <protection/>
    </xf>
    <xf numFmtId="0" fontId="11" fillId="37" borderId="12" xfId="42" applyFont="1" applyFill="1" applyBorder="1" applyAlignment="1" applyProtection="1">
      <alignment horizontal="center" vertical="center"/>
      <protection/>
    </xf>
    <xf numFmtId="188" fontId="15" fillId="37" borderId="12" xfId="42" applyNumberFormat="1" applyFont="1" applyFill="1" applyBorder="1" applyAlignment="1" applyProtection="1">
      <alignment horizontal="center" vertical="top"/>
      <protection/>
    </xf>
    <xf numFmtId="0" fontId="15" fillId="37" borderId="12" xfId="42" applyNumberFormat="1" applyFont="1" applyFill="1" applyBorder="1" applyAlignment="1" applyProtection="1">
      <alignment horizontal="center" vertical="top"/>
      <protection/>
    </xf>
    <xf numFmtId="188" fontId="22" fillId="0" borderId="10" xfId="0" applyNumberFormat="1" applyFont="1" applyFill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justify" vertical="top" wrapText="1"/>
    </xf>
    <xf numFmtId="0" fontId="14" fillId="0" borderId="26" xfId="0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center" vertical="top" wrapText="1"/>
    </xf>
    <xf numFmtId="188" fontId="16" fillId="0" borderId="12" xfId="0" applyNumberFormat="1" applyFont="1" applyFill="1" applyBorder="1" applyAlignment="1">
      <alignment horizontal="center" vertical="top" wrapText="1"/>
    </xf>
    <xf numFmtId="188" fontId="10" fillId="35" borderId="12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189" fontId="22" fillId="0" borderId="10" xfId="0" applyNumberFormat="1" applyFont="1" applyFill="1" applyBorder="1" applyAlignment="1">
      <alignment vertical="center" wrapText="1"/>
    </xf>
    <xf numFmtId="189" fontId="10" fillId="0" borderId="12" xfId="0" applyNumberFormat="1" applyFont="1" applyFill="1" applyBorder="1" applyAlignment="1">
      <alignment vertical="center" wrapText="1"/>
    </xf>
    <xf numFmtId="189" fontId="10" fillId="0" borderId="14" xfId="0" applyNumberFormat="1" applyFont="1" applyFill="1" applyBorder="1" applyAlignment="1">
      <alignment vertical="center" wrapText="1"/>
    </xf>
    <xf numFmtId="188" fontId="15" fillId="37" borderId="14" xfId="42" applyNumberFormat="1" applyFont="1" applyFill="1" applyBorder="1" applyAlignment="1" applyProtection="1">
      <alignment horizontal="center" vertical="top" wrapText="1"/>
      <protection/>
    </xf>
    <xf numFmtId="188" fontId="15" fillId="37" borderId="14" xfId="0" applyNumberFormat="1" applyFont="1" applyFill="1" applyBorder="1" applyAlignment="1">
      <alignment horizontal="center" vertical="top" wrapText="1"/>
    </xf>
    <xf numFmtId="2" fontId="11" fillId="37" borderId="14" xfId="0" applyNumberFormat="1" applyFont="1" applyFill="1" applyBorder="1" applyAlignment="1">
      <alignment horizontal="center" vertical="top"/>
    </xf>
    <xf numFmtId="0" fontId="11" fillId="37" borderId="14" xfId="0" applyNumberFormat="1" applyFont="1" applyFill="1" applyBorder="1" applyAlignment="1">
      <alignment horizontal="center" vertical="top"/>
    </xf>
    <xf numFmtId="0" fontId="12" fillId="35" borderId="12" xfId="0" applyFont="1" applyFill="1" applyBorder="1" applyAlignment="1">
      <alignment horizontal="justify" vertical="top" wrapText="1"/>
    </xf>
    <xf numFmtId="188" fontId="12" fillId="0" borderId="11" xfId="0" applyNumberFormat="1" applyFont="1" applyFill="1" applyBorder="1" applyAlignment="1">
      <alignment horizontal="center" vertical="center" wrapText="1"/>
    </xf>
    <xf numFmtId="2" fontId="13" fillId="35" borderId="12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/>
    </xf>
    <xf numFmtId="0" fontId="13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88" fontId="3" fillId="0" borderId="12" xfId="0" applyNumberFormat="1" applyFont="1" applyBorder="1" applyAlignment="1">
      <alignment/>
    </xf>
    <xf numFmtId="189" fontId="16" fillId="0" borderId="14" xfId="0" applyNumberFormat="1" applyFont="1" applyBorder="1" applyAlignment="1">
      <alignment vertical="center"/>
    </xf>
    <xf numFmtId="11" fontId="22" fillId="0" borderId="1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Border="1" applyAlignment="1">
      <alignment vertical="center"/>
    </xf>
    <xf numFmtId="188" fontId="10" fillId="33" borderId="14" xfId="0" applyNumberFormat="1" applyFont="1" applyFill="1" applyBorder="1" applyAlignment="1">
      <alignment horizontal="right" vertical="center" wrapText="1"/>
    </xf>
    <xf numFmtId="0" fontId="16" fillId="35" borderId="12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11" fontId="14" fillId="35" borderId="10" xfId="0" applyNumberFormat="1" applyFont="1" applyFill="1" applyBorder="1" applyAlignment="1">
      <alignment horizontal="center" vertical="center" wrapText="1"/>
    </xf>
    <xf numFmtId="11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2" fillId="35" borderId="12" xfId="42" applyFont="1" applyFill="1" applyBorder="1" applyAlignment="1" applyProtection="1">
      <alignment horizontal="center" vertical="top"/>
      <protection/>
    </xf>
    <xf numFmtId="188" fontId="15" fillId="35" borderId="12" xfId="42" applyNumberFormat="1" applyFont="1" applyFill="1" applyBorder="1" applyAlignment="1" applyProtection="1">
      <alignment horizontal="center" vertical="top"/>
      <protection/>
    </xf>
    <xf numFmtId="188" fontId="13" fillId="35" borderId="12" xfId="42" applyNumberFormat="1" applyFont="1" applyFill="1" applyBorder="1" applyAlignment="1" applyProtection="1">
      <alignment horizontal="center" vertical="top" wrapText="1"/>
      <protection/>
    </xf>
    <xf numFmtId="2" fontId="15" fillId="35" borderId="12" xfId="42" applyNumberFormat="1" applyFont="1" applyFill="1" applyBorder="1" applyAlignment="1" applyProtection="1">
      <alignment horizontal="center" vertical="top"/>
      <protection/>
    </xf>
    <xf numFmtId="0" fontId="15" fillId="35" borderId="12" xfId="42" applyNumberFormat="1" applyFont="1" applyFill="1" applyBorder="1" applyAlignment="1" applyProtection="1">
      <alignment horizontal="center" vertical="top"/>
      <protection/>
    </xf>
    <xf numFmtId="0" fontId="12" fillId="35" borderId="14" xfId="42" applyFont="1" applyFill="1" applyBorder="1" applyAlignment="1" applyProtection="1">
      <alignment horizontal="center" vertical="top"/>
      <protection/>
    </xf>
    <xf numFmtId="0" fontId="12" fillId="35" borderId="14" xfId="0" applyFont="1" applyFill="1" applyBorder="1" applyAlignment="1">
      <alignment horizontal="justify" vertical="top" wrapText="1"/>
    </xf>
    <xf numFmtId="188" fontId="15" fillId="35" borderId="14" xfId="42" applyNumberFormat="1" applyFont="1" applyFill="1" applyBorder="1" applyAlignment="1" applyProtection="1">
      <alignment horizontal="center" vertical="top"/>
      <protection/>
    </xf>
    <xf numFmtId="2" fontId="15" fillId="35" borderId="14" xfId="42" applyNumberFormat="1" applyFont="1" applyFill="1" applyBorder="1" applyAlignment="1" applyProtection="1">
      <alignment horizontal="center" vertical="top"/>
      <protection/>
    </xf>
    <xf numFmtId="188" fontId="13" fillId="35" borderId="18" xfId="0" applyNumberFormat="1" applyFont="1" applyFill="1" applyBorder="1" applyAlignment="1">
      <alignment horizontal="center" vertical="top"/>
    </xf>
    <xf numFmtId="0" fontId="15" fillId="35" borderId="14" xfId="42" applyNumberFormat="1" applyFont="1" applyFill="1" applyBorder="1" applyAlignment="1" applyProtection="1">
      <alignment horizontal="center" vertical="top"/>
      <protection/>
    </xf>
    <xf numFmtId="0" fontId="10" fillId="35" borderId="0" xfId="0" applyFont="1" applyFill="1" applyAlignment="1">
      <alignment horizontal="justify" vertical="top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16" fillId="0" borderId="32" xfId="0" applyFont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center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0" borderId="22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center" wrapText="1"/>
    </xf>
    <xf numFmtId="1" fontId="22" fillId="33" borderId="36" xfId="0" applyNumberFormat="1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justify" vertical="top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top" wrapText="1"/>
    </xf>
    <xf numFmtId="0" fontId="16" fillId="35" borderId="14" xfId="0" applyFont="1" applyFill="1" applyBorder="1" applyAlignment="1">
      <alignment horizontal="center" vertical="top" wrapText="1"/>
    </xf>
    <xf numFmtId="0" fontId="16" fillId="35" borderId="12" xfId="0" applyFont="1" applyFill="1" applyBorder="1" applyAlignment="1">
      <alignment horizontal="justify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0" fontId="16" fillId="35" borderId="14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justify" vertical="top" wrapText="1"/>
    </xf>
    <xf numFmtId="0" fontId="10" fillId="37" borderId="10" xfId="0" applyFont="1" applyFill="1" applyBorder="1" applyAlignment="1">
      <alignment horizontal="center" vertical="top" wrapText="1"/>
    </xf>
    <xf numFmtId="0" fontId="10" fillId="37" borderId="10" xfId="0" applyFont="1" applyFill="1" applyBorder="1" applyAlignment="1">
      <alignment horizontal="center" vertical="center" wrapText="1"/>
    </xf>
    <xf numFmtId="189" fontId="22" fillId="37" borderId="10" xfId="0" applyNumberFormat="1" applyFont="1" applyFill="1" applyBorder="1" applyAlignment="1">
      <alignment vertical="center" wrapText="1"/>
    </xf>
    <xf numFmtId="189" fontId="14" fillId="37" borderId="10" xfId="0" applyNumberFormat="1" applyFont="1" applyFill="1" applyBorder="1" applyAlignment="1">
      <alignment horizontal="center" vertical="top" wrapText="1"/>
    </xf>
    <xf numFmtId="189" fontId="14" fillId="37" borderId="26" xfId="0" applyNumberFormat="1" applyFont="1" applyFill="1" applyBorder="1" applyAlignment="1">
      <alignment horizontal="center" vertical="top" wrapText="1"/>
    </xf>
    <xf numFmtId="0" fontId="74" fillId="35" borderId="0" xfId="0" applyFont="1" applyFill="1" applyAlignment="1">
      <alignment horizontal="justify" vertical="top"/>
    </xf>
    <xf numFmtId="2" fontId="13" fillId="35" borderId="14" xfId="0" applyNumberFormat="1" applyFont="1" applyFill="1" applyBorder="1" applyAlignment="1">
      <alignment horizontal="center" vertical="top" wrapText="1"/>
    </xf>
    <xf numFmtId="188" fontId="13" fillId="35" borderId="14" xfId="0" applyNumberFormat="1" applyFont="1" applyFill="1" applyBorder="1" applyAlignment="1">
      <alignment horizontal="center" vertical="top" wrapText="1"/>
    </xf>
    <xf numFmtId="188" fontId="13" fillId="35" borderId="12" xfId="0" applyNumberFormat="1" applyFont="1" applyFill="1" applyBorder="1" applyAlignment="1">
      <alignment horizontal="center" vertical="top" wrapText="1"/>
    </xf>
    <xf numFmtId="2" fontId="13" fillId="35" borderId="12" xfId="0" applyNumberFormat="1" applyFont="1" applyFill="1" applyBorder="1" applyAlignment="1">
      <alignment horizontal="center" vertical="top" wrapText="1"/>
    </xf>
    <xf numFmtId="188" fontId="13" fillId="35" borderId="14" xfId="42" applyNumberFormat="1" applyFont="1" applyFill="1" applyBorder="1" applyAlignment="1" applyProtection="1">
      <alignment horizontal="center" vertical="top" wrapText="1"/>
      <protection/>
    </xf>
    <xf numFmtId="188" fontId="12" fillId="0" borderId="0" xfId="0" applyNumberFormat="1" applyFont="1" applyFill="1" applyBorder="1" applyAlignment="1">
      <alignment horizontal="center" vertical="center" wrapText="1"/>
    </xf>
    <xf numFmtId="188" fontId="13" fillId="0" borderId="0" xfId="0" applyNumberFormat="1" applyFont="1" applyAlignment="1">
      <alignment/>
    </xf>
    <xf numFmtId="0" fontId="10" fillId="35" borderId="12" xfId="0" applyFont="1" applyFill="1" applyBorder="1" applyAlignment="1">
      <alignment horizontal="left" vertical="top" wrapText="1"/>
    </xf>
    <xf numFmtId="0" fontId="12" fillId="35" borderId="14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188" fontId="13" fillId="35" borderId="14" xfId="42" applyNumberFormat="1" applyFont="1" applyFill="1" applyBorder="1" applyAlignment="1" applyProtection="1">
      <alignment horizontal="center" vertical="top"/>
      <protection/>
    </xf>
    <xf numFmtId="2" fontId="15" fillId="0" borderId="14" xfId="42" applyNumberFormat="1" applyFont="1" applyFill="1" applyBorder="1" applyAlignment="1" applyProtection="1">
      <alignment horizontal="center" vertical="top"/>
      <protection/>
    </xf>
    <xf numFmtId="0" fontId="15" fillId="0" borderId="14" xfId="42" applyNumberFormat="1" applyFont="1" applyFill="1" applyBorder="1" applyAlignment="1" applyProtection="1">
      <alignment horizontal="center" vertical="top"/>
      <protection/>
    </xf>
    <xf numFmtId="0" fontId="32" fillId="0" borderId="0" xfId="0" applyFont="1" applyAlignment="1">
      <alignment wrapText="1"/>
    </xf>
    <xf numFmtId="0" fontId="16" fillId="35" borderId="12" xfId="0" applyFont="1" applyFill="1" applyBorder="1" applyAlignment="1">
      <alignment horizontal="justify" vertical="top" wrapText="1"/>
    </xf>
    <xf numFmtId="0" fontId="16" fillId="35" borderId="14" xfId="0" applyFont="1" applyFill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35" borderId="12" xfId="0" applyFont="1" applyFill="1" applyBorder="1" applyAlignment="1">
      <alignment horizontal="justify" vertical="top" wrapText="1"/>
    </xf>
    <xf numFmtId="0" fontId="21" fillId="36" borderId="12" xfId="0" applyFont="1" applyFill="1" applyBorder="1" applyAlignment="1">
      <alignment horizontal="justify" vertical="top" wrapText="1"/>
    </xf>
    <xf numFmtId="0" fontId="10" fillId="33" borderId="13" xfId="0" applyFont="1" applyFill="1" applyBorder="1" applyAlignment="1">
      <alignment horizontal="center" vertical="center" wrapText="1"/>
    </xf>
    <xf numFmtId="11" fontId="16" fillId="0" borderId="18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 horizontal="justify" vertical="top" wrapText="1"/>
    </xf>
    <xf numFmtId="0" fontId="10" fillId="0" borderId="22" xfId="0" applyFont="1" applyBorder="1" applyAlignment="1">
      <alignment/>
    </xf>
    <xf numFmtId="0" fontId="10" fillId="0" borderId="18" xfId="0" applyFont="1" applyFill="1" applyBorder="1" applyAlignment="1">
      <alignment horizontal="center" vertical="top" wrapText="1"/>
    </xf>
    <xf numFmtId="188" fontId="10" fillId="0" borderId="18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top" wrapText="1"/>
    </xf>
    <xf numFmtId="11" fontId="10" fillId="0" borderId="12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center" wrapText="1"/>
    </xf>
    <xf numFmtId="188" fontId="10" fillId="33" borderId="22" xfId="0" applyNumberFormat="1" applyFont="1" applyFill="1" applyBorder="1" applyAlignment="1">
      <alignment vertical="center" wrapText="1"/>
    </xf>
    <xf numFmtId="0" fontId="16" fillId="35" borderId="22" xfId="0" applyFont="1" applyFill="1" applyBorder="1" applyAlignment="1">
      <alignment horizontal="justify" vertical="top" wrapText="1"/>
    </xf>
    <xf numFmtId="0" fontId="16" fillId="0" borderId="37" xfId="0" applyFont="1" applyBorder="1" applyAlignment="1">
      <alignment horizontal="justify" vertical="top" wrapText="1"/>
    </xf>
    <xf numFmtId="0" fontId="16" fillId="35" borderId="22" xfId="0" applyFont="1" applyFill="1" applyBorder="1" applyAlignment="1">
      <alignment horizontal="center" vertical="top" wrapText="1"/>
    </xf>
    <xf numFmtId="11" fontId="10" fillId="33" borderId="2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top" wrapText="1"/>
    </xf>
    <xf numFmtId="184" fontId="10" fillId="0" borderId="35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vertical="center" wrapText="1"/>
    </xf>
    <xf numFmtId="184" fontId="10" fillId="0" borderId="38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184" fontId="22" fillId="0" borderId="35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2" fontId="22" fillId="0" borderId="35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vertical="top" wrapText="1"/>
    </xf>
    <xf numFmtId="0" fontId="22" fillId="0" borderId="18" xfId="0" applyFont="1" applyFill="1" applyBorder="1" applyAlignment="1">
      <alignment horizontal="center" vertical="top" wrapText="1"/>
    </xf>
    <xf numFmtId="11" fontId="22" fillId="0" borderId="18" xfId="0" applyNumberFormat="1" applyFont="1" applyFill="1" applyBorder="1" applyAlignment="1">
      <alignment horizontal="center" vertical="center" wrapText="1"/>
    </xf>
    <xf numFmtId="189" fontId="11" fillId="34" borderId="10" xfId="0" applyNumberFormat="1" applyFont="1" applyFill="1" applyBorder="1" applyAlignment="1">
      <alignment horizontal="center" vertical="top" wrapText="1"/>
    </xf>
    <xf numFmtId="2" fontId="33" fillId="0" borderId="11" xfId="0" applyNumberFormat="1" applyFont="1" applyBorder="1" applyAlignment="1">
      <alignment horizontal="center" vertical="top"/>
    </xf>
    <xf numFmtId="188" fontId="33" fillId="0" borderId="11" xfId="0" applyNumberFormat="1" applyFont="1" applyBorder="1" applyAlignment="1">
      <alignment horizontal="center" vertical="top"/>
    </xf>
    <xf numFmtId="4" fontId="11" fillId="37" borderId="12" xfId="0" applyNumberFormat="1" applyFont="1" applyFill="1" applyBorder="1" applyAlignment="1">
      <alignment horizontal="center" vertical="top" wrapText="1"/>
    </xf>
    <xf numFmtId="191" fontId="12" fillId="0" borderId="12" xfId="0" applyNumberFormat="1" applyFont="1" applyBorder="1" applyAlignment="1">
      <alignment horizontal="center" vertical="top"/>
    </xf>
    <xf numFmtId="49" fontId="12" fillId="34" borderId="16" xfId="0" applyNumberFormat="1" applyFont="1" applyFill="1" applyBorder="1" applyAlignment="1">
      <alignment horizontal="justify" vertical="top" wrapText="1"/>
    </xf>
    <xf numFmtId="0" fontId="12" fillId="34" borderId="10" xfId="0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center"/>
    </xf>
    <xf numFmtId="188" fontId="12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93" fontId="13" fillId="33" borderId="12" xfId="0" applyNumberFormat="1" applyFont="1" applyFill="1" applyBorder="1" applyAlignment="1">
      <alignment horizontal="center" vertical="top" wrapText="1"/>
    </xf>
    <xf numFmtId="193" fontId="11" fillId="34" borderId="10" xfId="0" applyNumberFormat="1" applyFont="1" applyFill="1" applyBorder="1" applyAlignment="1">
      <alignment horizontal="center" vertical="top" wrapText="1"/>
    </xf>
    <xf numFmtId="193" fontId="11" fillId="37" borderId="12" xfId="0" applyNumberFormat="1" applyFont="1" applyFill="1" applyBorder="1" applyAlignment="1">
      <alignment horizontal="center" vertical="top" wrapText="1"/>
    </xf>
    <xf numFmtId="193" fontId="11" fillId="34" borderId="13" xfId="0" applyNumberFormat="1" applyFont="1" applyFill="1" applyBorder="1" applyAlignment="1">
      <alignment horizontal="center" vertical="top" wrapText="1"/>
    </xf>
    <xf numFmtId="193" fontId="15" fillId="37" borderId="12" xfId="42" applyNumberFormat="1" applyFont="1" applyFill="1" applyBorder="1" applyAlignment="1" applyProtection="1">
      <alignment horizontal="center" vertical="top"/>
      <protection/>
    </xf>
    <xf numFmtId="193" fontId="15" fillId="35" borderId="12" xfId="42" applyNumberFormat="1" applyFont="1" applyFill="1" applyBorder="1" applyAlignment="1" applyProtection="1">
      <alignment horizontal="center" vertical="top"/>
      <protection/>
    </xf>
    <xf numFmtId="193" fontId="15" fillId="35" borderId="14" xfId="42" applyNumberFormat="1" applyFont="1" applyFill="1" applyBorder="1" applyAlignment="1" applyProtection="1">
      <alignment horizontal="center" vertical="top"/>
      <protection/>
    </xf>
    <xf numFmtId="193" fontId="11" fillId="34" borderId="14" xfId="0" applyNumberFormat="1" applyFont="1" applyFill="1" applyBorder="1" applyAlignment="1">
      <alignment horizontal="center" vertical="top" wrapText="1"/>
    </xf>
    <xf numFmtId="193" fontId="11" fillId="37" borderId="11" xfId="0" applyNumberFormat="1" applyFont="1" applyFill="1" applyBorder="1" applyAlignment="1">
      <alignment horizontal="center" vertical="top" wrapText="1"/>
    </xf>
    <xf numFmtId="193" fontId="13" fillId="0" borderId="0" xfId="0" applyNumberFormat="1" applyFont="1" applyAlignment="1">
      <alignment/>
    </xf>
    <xf numFmtId="193" fontId="0" fillId="33" borderId="0" xfId="0" applyNumberFormat="1" applyFill="1" applyAlignment="1">
      <alignment/>
    </xf>
    <xf numFmtId="193" fontId="13" fillId="33" borderId="0" xfId="0" applyNumberFormat="1" applyFont="1" applyFill="1" applyAlignment="1">
      <alignment/>
    </xf>
    <xf numFmtId="188" fontId="75" fillId="35" borderId="12" xfId="0" applyNumberFormat="1" applyFont="1" applyFill="1" applyBorder="1" applyAlignment="1">
      <alignment horizontal="center" vertical="top" wrapText="1"/>
    </xf>
    <xf numFmtId="2" fontId="75" fillId="35" borderId="12" xfId="0" applyNumberFormat="1" applyFont="1" applyFill="1" applyBorder="1" applyAlignment="1">
      <alignment horizontal="center" vertical="top" wrapText="1"/>
    </xf>
    <xf numFmtId="188" fontId="75" fillId="0" borderId="14" xfId="0" applyNumberFormat="1" applyFont="1" applyBorder="1" applyAlignment="1">
      <alignment horizontal="center" vertical="top" wrapText="1"/>
    </xf>
    <xf numFmtId="2" fontId="75" fillId="35" borderId="14" xfId="0" applyNumberFormat="1" applyFont="1" applyFill="1" applyBorder="1" applyAlignment="1">
      <alignment horizontal="center" vertical="top" wrapText="1"/>
    </xf>
    <xf numFmtId="2" fontId="75" fillId="0" borderId="14" xfId="0" applyNumberFormat="1" applyFont="1" applyBorder="1" applyAlignment="1">
      <alignment horizontal="center" vertical="top"/>
    </xf>
    <xf numFmtId="0" fontId="75" fillId="0" borderId="12" xfId="0" applyFont="1" applyBorder="1" applyAlignment="1">
      <alignment horizontal="center" vertical="top" wrapText="1"/>
    </xf>
    <xf numFmtId="2" fontId="75" fillId="0" borderId="12" xfId="0" applyNumberFormat="1" applyFont="1" applyBorder="1" applyAlignment="1">
      <alignment horizontal="center" vertical="top" wrapText="1"/>
    </xf>
    <xf numFmtId="188" fontId="75" fillId="0" borderId="12" xfId="0" applyNumberFormat="1" applyFont="1" applyBorder="1" applyAlignment="1">
      <alignment horizontal="center" vertical="top"/>
    </xf>
    <xf numFmtId="2" fontId="75" fillId="0" borderId="12" xfId="0" applyNumberFormat="1" applyFont="1" applyBorder="1" applyAlignment="1">
      <alignment horizontal="center" vertical="top"/>
    </xf>
    <xf numFmtId="0" fontId="76" fillId="34" borderId="12" xfId="0" applyFont="1" applyFill="1" applyBorder="1" applyAlignment="1">
      <alignment horizontal="center" vertical="top" wrapText="1"/>
    </xf>
    <xf numFmtId="188" fontId="76" fillId="34" borderId="12" xfId="0" applyNumberFormat="1" applyFont="1" applyFill="1" applyBorder="1" applyAlignment="1">
      <alignment horizontal="center" vertical="top" wrapText="1"/>
    </xf>
    <xf numFmtId="2" fontId="76" fillId="34" borderId="12" xfId="0" applyNumberFormat="1" applyFont="1" applyFill="1" applyBorder="1" applyAlignment="1">
      <alignment horizontal="center" vertical="top" wrapText="1"/>
    </xf>
    <xf numFmtId="188" fontId="75" fillId="35" borderId="11" xfId="0" applyNumberFormat="1" applyFont="1" applyFill="1" applyBorder="1" applyAlignment="1">
      <alignment horizontal="center" vertical="top"/>
    </xf>
    <xf numFmtId="0" fontId="75" fillId="35" borderId="14" xfId="0" applyFont="1" applyFill="1" applyBorder="1" applyAlignment="1">
      <alignment horizontal="center" vertical="top" wrapText="1"/>
    </xf>
    <xf numFmtId="188" fontId="75" fillId="35" borderId="14" xfId="0" applyNumberFormat="1" applyFont="1" applyFill="1" applyBorder="1" applyAlignment="1">
      <alignment horizontal="center" vertical="top" wrapText="1"/>
    </xf>
    <xf numFmtId="0" fontId="75" fillId="35" borderId="12" xfId="0" applyFont="1" applyFill="1" applyBorder="1" applyAlignment="1">
      <alignment horizontal="center" vertical="top" wrapText="1"/>
    </xf>
    <xf numFmtId="2" fontId="10" fillId="35" borderId="12" xfId="0" applyNumberFormat="1" applyFont="1" applyFill="1" applyBorder="1" applyAlignment="1">
      <alignment horizontal="center" vertical="top" wrapText="1"/>
    </xf>
    <xf numFmtId="0" fontId="10" fillId="35" borderId="0" xfId="0" applyFont="1" applyFill="1" applyBorder="1" applyAlignment="1">
      <alignment horizontal="center" vertical="top"/>
    </xf>
    <xf numFmtId="0" fontId="10" fillId="35" borderId="0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center" vertical="top"/>
    </xf>
    <xf numFmtId="0" fontId="12" fillId="0" borderId="12" xfId="42" applyFont="1" applyFill="1" applyBorder="1" applyAlignment="1" applyProtection="1">
      <alignment vertical="top"/>
      <protection/>
    </xf>
    <xf numFmtId="0" fontId="10" fillId="35" borderId="0" xfId="0" applyFont="1" applyFill="1" applyBorder="1" applyAlignment="1">
      <alignment horizontal="justify" vertical="top"/>
    </xf>
    <xf numFmtId="0" fontId="17" fillId="35" borderId="0" xfId="0" applyFont="1" applyFill="1" applyBorder="1" applyAlignment="1">
      <alignment horizontal="justify" vertical="top" wrapText="1"/>
    </xf>
    <xf numFmtId="0" fontId="18" fillId="35" borderId="0" xfId="0" applyFont="1" applyFill="1" applyAlignment="1">
      <alignment horizontal="justify" vertical="top"/>
    </xf>
    <xf numFmtId="0" fontId="10" fillId="35" borderId="0" xfId="0" applyFont="1" applyFill="1" applyBorder="1" applyAlignment="1">
      <alignment horizontal="justify" vertical="top" wrapText="1"/>
    </xf>
    <xf numFmtId="0" fontId="19" fillId="35" borderId="0" xfId="0" applyFont="1" applyFill="1" applyBorder="1" applyAlignment="1">
      <alignment horizontal="justify" vertical="top"/>
    </xf>
    <xf numFmtId="0" fontId="10" fillId="35" borderId="0" xfId="0" applyFont="1" applyFill="1" applyAlignment="1">
      <alignment horizontal="justify" vertical="top" wrapText="1"/>
    </xf>
    <xf numFmtId="0" fontId="22" fillId="35" borderId="0" xfId="0" applyFont="1" applyFill="1" applyBorder="1" applyAlignment="1">
      <alignment horizontal="justify" vertical="top" wrapText="1"/>
    </xf>
    <xf numFmtId="0" fontId="14" fillId="35" borderId="0" xfId="0" applyFont="1" applyFill="1" applyBorder="1" applyAlignment="1">
      <alignment horizontal="justify" vertical="top" wrapText="1"/>
    </xf>
    <xf numFmtId="0" fontId="23" fillId="35" borderId="0" xfId="0" applyFont="1" applyFill="1" applyAlignment="1">
      <alignment horizontal="justify"/>
    </xf>
    <xf numFmtId="0" fontId="9" fillId="35" borderId="0" xfId="0" applyFont="1" applyFill="1" applyAlignment="1">
      <alignment horizontal="justify"/>
    </xf>
    <xf numFmtId="0" fontId="1" fillId="35" borderId="0" xfId="0" applyFont="1" applyFill="1" applyAlignment="1">
      <alignment horizontal="justify" vertical="top"/>
    </xf>
    <xf numFmtId="0" fontId="0" fillId="35" borderId="0" xfId="0" applyFill="1" applyAlignment="1">
      <alignment horizontal="justify" vertical="top"/>
    </xf>
    <xf numFmtId="0" fontId="9" fillId="35" borderId="0" xfId="0" applyFont="1" applyFill="1" applyAlignment="1">
      <alignment wrapText="1"/>
    </xf>
    <xf numFmtId="188" fontId="75" fillId="35" borderId="12" xfId="0" applyNumberFormat="1" applyFont="1" applyFill="1" applyBorder="1" applyAlignment="1">
      <alignment/>
    </xf>
    <xf numFmtId="188" fontId="76" fillId="37" borderId="12" xfId="0" applyNumberFormat="1" applyFont="1" applyFill="1" applyBorder="1" applyAlignment="1">
      <alignment horizontal="center" vertical="top" wrapText="1"/>
    </xf>
    <xf numFmtId="188" fontId="11" fillId="35" borderId="12" xfId="0" applyNumberFormat="1" applyFont="1" applyFill="1" applyBorder="1" applyAlignment="1">
      <alignment horizontal="center" vertical="top" wrapText="1"/>
    </xf>
    <xf numFmtId="188" fontId="11" fillId="35" borderId="14" xfId="0" applyNumberFormat="1" applyFont="1" applyFill="1" applyBorder="1" applyAlignment="1">
      <alignment horizontal="center" vertical="top" wrapText="1"/>
    </xf>
    <xf numFmtId="0" fontId="12" fillId="0" borderId="12" xfId="0" applyNumberFormat="1" applyFont="1" applyBorder="1" applyAlignment="1">
      <alignment vertical="top"/>
    </xf>
    <xf numFmtId="0" fontId="12" fillId="38" borderId="12" xfId="0" applyFont="1" applyFill="1" applyBorder="1" applyAlignment="1">
      <alignment horizontal="center" vertical="top" wrapText="1"/>
    </xf>
    <xf numFmtId="188" fontId="75" fillId="38" borderId="12" xfId="0" applyNumberFormat="1" applyFont="1" applyFill="1" applyBorder="1" applyAlignment="1">
      <alignment horizontal="center" vertical="top" wrapText="1"/>
    </xf>
    <xf numFmtId="2" fontId="75" fillId="38" borderId="12" xfId="0" applyNumberFormat="1" applyFont="1" applyFill="1" applyBorder="1" applyAlignment="1">
      <alignment horizontal="center" vertical="top" wrapText="1"/>
    </xf>
    <xf numFmtId="188" fontId="75" fillId="38" borderId="12" xfId="0" applyNumberFormat="1" applyFont="1" applyFill="1" applyBorder="1" applyAlignment="1">
      <alignment horizontal="center" vertical="top"/>
    </xf>
    <xf numFmtId="2" fontId="13" fillId="38" borderId="12" xfId="0" applyNumberFormat="1" applyFont="1" applyFill="1" applyBorder="1" applyAlignment="1">
      <alignment horizontal="center" vertical="top"/>
    </xf>
    <xf numFmtId="188" fontId="12" fillId="38" borderId="12" xfId="0" applyNumberFormat="1" applyFont="1" applyFill="1" applyBorder="1" applyAlignment="1">
      <alignment horizontal="center" vertical="top"/>
    </xf>
    <xf numFmtId="2" fontId="13" fillId="38" borderId="12" xfId="0" applyNumberFormat="1" applyFont="1" applyFill="1" applyBorder="1" applyAlignment="1">
      <alignment/>
    </xf>
    <xf numFmtId="0" fontId="11" fillId="38" borderId="12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12" fillId="38" borderId="14" xfId="0" applyFont="1" applyFill="1" applyBorder="1" applyAlignment="1">
      <alignment horizontal="center" vertical="top" wrapText="1"/>
    </xf>
    <xf numFmtId="188" fontId="12" fillId="38" borderId="14" xfId="0" applyNumberFormat="1" applyFont="1" applyFill="1" applyBorder="1" applyAlignment="1">
      <alignment horizontal="center" vertical="top" wrapText="1"/>
    </xf>
    <xf numFmtId="188" fontId="12" fillId="38" borderId="12" xfId="0" applyNumberFormat="1" applyFont="1" applyFill="1" applyBorder="1" applyAlignment="1">
      <alignment horizontal="center" vertical="top" wrapText="1"/>
    </xf>
    <xf numFmtId="2" fontId="12" fillId="38" borderId="14" xfId="0" applyNumberFormat="1" applyFont="1" applyFill="1" applyBorder="1" applyAlignment="1">
      <alignment horizontal="center" vertical="top" wrapText="1"/>
    </xf>
    <xf numFmtId="2" fontId="13" fillId="38" borderId="14" xfId="0" applyNumberFormat="1" applyFont="1" applyFill="1" applyBorder="1" applyAlignment="1">
      <alignment horizontal="center" vertical="top"/>
    </xf>
    <xf numFmtId="2" fontId="12" fillId="38" borderId="14" xfId="0" applyNumberFormat="1" applyFont="1" applyFill="1" applyBorder="1" applyAlignment="1">
      <alignment/>
    </xf>
    <xf numFmtId="0" fontId="12" fillId="38" borderId="14" xfId="0" applyNumberFormat="1" applyFont="1" applyFill="1" applyBorder="1" applyAlignment="1">
      <alignment/>
    </xf>
    <xf numFmtId="2" fontId="12" fillId="38" borderId="12" xfId="0" applyNumberFormat="1" applyFont="1" applyFill="1" applyBorder="1" applyAlignment="1">
      <alignment horizontal="center" vertical="top" wrapText="1"/>
    </xf>
    <xf numFmtId="2" fontId="12" fillId="38" borderId="14" xfId="0" applyNumberFormat="1" applyFont="1" applyFill="1" applyBorder="1" applyAlignment="1">
      <alignment horizontal="center" vertical="top"/>
    </xf>
    <xf numFmtId="188" fontId="13" fillId="38" borderId="11" xfId="0" applyNumberFormat="1" applyFont="1" applyFill="1" applyBorder="1" applyAlignment="1">
      <alignment horizontal="center" vertical="top"/>
    </xf>
    <xf numFmtId="0" fontId="75" fillId="38" borderId="11" xfId="0" applyFont="1" applyFill="1" applyBorder="1" applyAlignment="1">
      <alignment horizontal="center" vertical="top" wrapText="1"/>
    </xf>
    <xf numFmtId="188" fontId="75" fillId="38" borderId="11" xfId="0" applyNumberFormat="1" applyFont="1" applyFill="1" applyBorder="1" applyAlignment="1">
      <alignment horizontal="center" vertical="top" wrapText="1"/>
    </xf>
    <xf numFmtId="2" fontId="75" fillId="38" borderId="11" xfId="0" applyNumberFormat="1" applyFont="1" applyFill="1" applyBorder="1" applyAlignment="1">
      <alignment horizontal="center" vertical="top" wrapText="1"/>
    </xf>
    <xf numFmtId="188" fontId="75" fillId="38" borderId="11" xfId="0" applyNumberFormat="1" applyFont="1" applyFill="1" applyBorder="1" applyAlignment="1">
      <alignment horizontal="center" vertical="top"/>
    </xf>
    <xf numFmtId="188" fontId="12" fillId="38" borderId="11" xfId="0" applyNumberFormat="1" applyFont="1" applyFill="1" applyBorder="1" applyAlignment="1">
      <alignment horizontal="center" vertical="top"/>
    </xf>
    <xf numFmtId="2" fontId="12" fillId="38" borderId="11" xfId="0" applyNumberFormat="1" applyFont="1" applyFill="1" applyBorder="1" applyAlignment="1">
      <alignment horizontal="center" vertical="top" wrapText="1"/>
    </xf>
    <xf numFmtId="0" fontId="12" fillId="38" borderId="11" xfId="0" applyNumberFormat="1" applyFont="1" applyFill="1" applyBorder="1" applyAlignment="1">
      <alignment horizontal="center" vertical="top" wrapText="1"/>
    </xf>
    <xf numFmtId="2" fontId="12" fillId="38" borderId="12" xfId="0" applyNumberFormat="1" applyFont="1" applyFill="1" applyBorder="1" applyAlignment="1">
      <alignment horizontal="center" vertical="top"/>
    </xf>
    <xf numFmtId="0" fontId="12" fillId="38" borderId="12" xfId="0" applyNumberFormat="1" applyFont="1" applyFill="1" applyBorder="1" applyAlignment="1">
      <alignment horizontal="center" vertical="top"/>
    </xf>
    <xf numFmtId="0" fontId="75" fillId="38" borderId="12" xfId="0" applyFont="1" applyFill="1" applyBorder="1" applyAlignment="1">
      <alignment horizontal="center" vertical="top" wrapText="1"/>
    </xf>
    <xf numFmtId="0" fontId="12" fillId="38" borderId="12" xfId="0" applyNumberFormat="1" applyFont="1" applyFill="1" applyBorder="1" applyAlignment="1">
      <alignment horizontal="center" vertical="top" wrapText="1"/>
    </xf>
    <xf numFmtId="0" fontId="12" fillId="38" borderId="12" xfId="0" applyNumberFormat="1" applyFont="1" applyFill="1" applyBorder="1" applyAlignment="1">
      <alignment vertical="top"/>
    </xf>
    <xf numFmtId="49" fontId="12" fillId="38" borderId="12" xfId="0" applyNumberFormat="1" applyFont="1" applyFill="1" applyBorder="1" applyAlignment="1">
      <alignment horizontal="center" vertical="top" wrapText="1"/>
    </xf>
    <xf numFmtId="0" fontId="12" fillId="38" borderId="12" xfId="0" applyFont="1" applyFill="1" applyBorder="1" applyAlignment="1">
      <alignment horizontal="justify" vertical="top" wrapText="1"/>
    </xf>
    <xf numFmtId="188" fontId="13" fillId="38" borderId="12" xfId="0" applyNumberFormat="1" applyFont="1" applyFill="1" applyBorder="1" applyAlignment="1">
      <alignment horizontal="center" vertical="top"/>
    </xf>
    <xf numFmtId="188" fontId="13" fillId="38" borderId="14" xfId="42" applyNumberFormat="1" applyFont="1" applyFill="1" applyBorder="1" applyAlignment="1" applyProtection="1">
      <alignment horizontal="center" vertical="top"/>
      <protection/>
    </xf>
    <xf numFmtId="2" fontId="15" fillId="38" borderId="14" xfId="42" applyNumberFormat="1" applyFont="1" applyFill="1" applyBorder="1" applyAlignment="1" applyProtection="1">
      <alignment horizontal="center" vertical="top"/>
      <protection/>
    </xf>
    <xf numFmtId="193" fontId="15" fillId="38" borderId="14" xfId="42" applyNumberFormat="1" applyFont="1" applyFill="1" applyBorder="1" applyAlignment="1" applyProtection="1">
      <alignment horizontal="center" vertical="top"/>
      <protection/>
    </xf>
    <xf numFmtId="188" fontId="12" fillId="38" borderId="14" xfId="42" applyNumberFormat="1" applyFont="1" applyFill="1" applyBorder="1" applyAlignment="1" applyProtection="1">
      <alignment horizontal="center" vertical="top"/>
      <protection/>
    </xf>
    <xf numFmtId="0" fontId="15" fillId="38" borderId="14" xfId="42" applyNumberFormat="1" applyFont="1" applyFill="1" applyBorder="1" applyAlignment="1" applyProtection="1">
      <alignment horizontal="center" vertical="top"/>
      <protection/>
    </xf>
    <xf numFmtId="188" fontId="12" fillId="38" borderId="14" xfId="0" applyNumberFormat="1" applyFont="1" applyFill="1" applyBorder="1" applyAlignment="1">
      <alignment horizontal="center" vertical="top"/>
    </xf>
    <xf numFmtId="0" fontId="10" fillId="38" borderId="12" xfId="0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left" vertical="top" wrapText="1"/>
    </xf>
    <xf numFmtId="0" fontId="10" fillId="38" borderId="12" xfId="0" applyFont="1" applyFill="1" applyBorder="1" applyAlignment="1">
      <alignment horizontal="center" vertical="top"/>
    </xf>
    <xf numFmtId="2" fontId="10" fillId="38" borderId="12" xfId="0" applyNumberFormat="1" applyFont="1" applyFill="1" applyBorder="1" applyAlignment="1">
      <alignment horizontal="center" vertical="top"/>
    </xf>
    <xf numFmtId="2" fontId="10" fillId="38" borderId="12" xfId="0" applyNumberFormat="1" applyFont="1" applyFill="1" applyBorder="1" applyAlignment="1">
      <alignment horizontal="center" vertical="top" wrapText="1"/>
    </xf>
    <xf numFmtId="0" fontId="16" fillId="38" borderId="12" xfId="0" applyFont="1" applyFill="1" applyBorder="1" applyAlignment="1">
      <alignment horizontal="left" vertical="top" wrapText="1"/>
    </xf>
    <xf numFmtId="0" fontId="12" fillId="38" borderId="14" xfId="42" applyFont="1" applyFill="1" applyBorder="1" applyAlignment="1" applyProtection="1">
      <alignment horizontal="center" vertical="top"/>
      <protection/>
    </xf>
    <xf numFmtId="0" fontId="12" fillId="38" borderId="14" xfId="0" applyFont="1" applyFill="1" applyBorder="1" applyAlignment="1">
      <alignment horizontal="justify" vertical="top" wrapText="1"/>
    </xf>
    <xf numFmtId="188" fontId="15" fillId="38" borderId="14" xfId="42" applyNumberFormat="1" applyFont="1" applyFill="1" applyBorder="1" applyAlignment="1" applyProtection="1">
      <alignment horizontal="center" vertical="top"/>
      <protection/>
    </xf>
    <xf numFmtId="188" fontId="13" fillId="38" borderId="14" xfId="42" applyNumberFormat="1" applyFont="1" applyFill="1" applyBorder="1" applyAlignment="1" applyProtection="1">
      <alignment horizontal="center" vertical="top" wrapText="1"/>
      <protection/>
    </xf>
    <xf numFmtId="0" fontId="12" fillId="38" borderId="12" xfId="42" applyFont="1" applyFill="1" applyBorder="1" applyAlignment="1" applyProtection="1">
      <alignment horizontal="center" vertical="top"/>
      <protection/>
    </xf>
    <xf numFmtId="188" fontId="15" fillId="38" borderId="12" xfId="42" applyNumberFormat="1" applyFont="1" applyFill="1" applyBorder="1" applyAlignment="1" applyProtection="1">
      <alignment horizontal="center" vertical="top"/>
      <protection/>
    </xf>
    <xf numFmtId="188" fontId="13" fillId="38" borderId="12" xfId="42" applyNumberFormat="1" applyFont="1" applyFill="1" applyBorder="1" applyAlignment="1" applyProtection="1">
      <alignment horizontal="center" vertical="top" wrapText="1"/>
      <protection/>
    </xf>
    <xf numFmtId="2" fontId="15" fillId="38" borderId="12" xfId="42" applyNumberFormat="1" applyFont="1" applyFill="1" applyBorder="1" applyAlignment="1" applyProtection="1">
      <alignment horizontal="center" vertical="top"/>
      <protection/>
    </xf>
    <xf numFmtId="193" fontId="15" fillId="38" borderId="12" xfId="42" applyNumberFormat="1" applyFont="1" applyFill="1" applyBorder="1" applyAlignment="1" applyProtection="1">
      <alignment horizontal="center" vertical="top"/>
      <protection/>
    </xf>
    <xf numFmtId="188" fontId="13" fillId="38" borderId="12" xfId="42" applyNumberFormat="1" applyFont="1" applyFill="1" applyBorder="1" applyAlignment="1" applyProtection="1">
      <alignment horizontal="center" vertical="top"/>
      <protection/>
    </xf>
    <xf numFmtId="0" fontId="15" fillId="38" borderId="12" xfId="42" applyNumberFormat="1" applyFont="1" applyFill="1" applyBorder="1" applyAlignment="1" applyProtection="1">
      <alignment horizontal="center" vertical="top"/>
      <protection/>
    </xf>
    <xf numFmtId="2" fontId="16" fillId="38" borderId="12" xfId="0" applyNumberFormat="1" applyFont="1" applyFill="1" applyBorder="1" applyAlignment="1">
      <alignment horizontal="center" vertical="top" wrapText="1"/>
    </xf>
    <xf numFmtId="0" fontId="77" fillId="38" borderId="12" xfId="0" applyFont="1" applyFill="1" applyBorder="1" applyAlignment="1">
      <alignment horizontal="center" vertical="top" wrapText="1"/>
    </xf>
    <xf numFmtId="188" fontId="12" fillId="38" borderId="11" xfId="0" applyNumberFormat="1" applyFont="1" applyFill="1" applyBorder="1" applyAlignment="1">
      <alignment horizontal="center" vertical="top" wrapText="1"/>
    </xf>
    <xf numFmtId="188" fontId="78" fillId="38" borderId="11" xfId="0" applyNumberFormat="1" applyFont="1" applyFill="1" applyBorder="1" applyAlignment="1">
      <alignment/>
    </xf>
    <xf numFmtId="188" fontId="78" fillId="38" borderId="12" xfId="0" applyNumberFormat="1" applyFont="1" applyFill="1" applyBorder="1" applyAlignment="1">
      <alignment/>
    </xf>
    <xf numFmtId="188" fontId="78" fillId="38" borderId="14" xfId="0" applyNumberFormat="1" applyFont="1" applyFill="1" applyBorder="1" applyAlignment="1">
      <alignment/>
    </xf>
    <xf numFmtId="188" fontId="75" fillId="38" borderId="14" xfId="0" applyNumberFormat="1" applyFont="1" applyFill="1" applyBorder="1" applyAlignment="1">
      <alignment horizontal="center" vertical="top" wrapText="1"/>
    </xf>
    <xf numFmtId="188" fontId="33" fillId="38" borderId="11" xfId="0" applyNumberFormat="1" applyFont="1" applyFill="1" applyBorder="1" applyAlignment="1">
      <alignment horizontal="center" vertical="top" wrapText="1"/>
    </xf>
    <xf numFmtId="2" fontId="33" fillId="38" borderId="11" xfId="0" applyNumberFormat="1" applyFont="1" applyFill="1" applyBorder="1" applyAlignment="1">
      <alignment horizontal="center" vertical="top" wrapText="1"/>
    </xf>
    <xf numFmtId="188" fontId="79" fillId="38" borderId="11" xfId="0" applyNumberFormat="1" applyFont="1" applyFill="1" applyBorder="1" applyAlignment="1">
      <alignment horizontal="center" vertical="top"/>
    </xf>
    <xf numFmtId="188" fontId="75" fillId="38" borderId="15" xfId="0" applyNumberFormat="1" applyFont="1" applyFill="1" applyBorder="1" applyAlignment="1">
      <alignment horizontal="center" vertical="top" wrapText="1"/>
    </xf>
    <xf numFmtId="188" fontId="75" fillId="38" borderId="40" xfId="0" applyNumberFormat="1" applyFont="1" applyFill="1" applyBorder="1" applyAlignment="1">
      <alignment horizontal="center" vertical="top" wrapText="1"/>
    </xf>
    <xf numFmtId="188" fontId="13" fillId="38" borderId="12" xfId="0" applyNumberFormat="1" applyFont="1" applyFill="1" applyBorder="1" applyAlignment="1">
      <alignment horizontal="center" vertical="top" wrapText="1"/>
    </xf>
    <xf numFmtId="188" fontId="75" fillId="38" borderId="0" xfId="0" applyNumberFormat="1" applyFont="1" applyFill="1" applyAlignment="1">
      <alignment horizontal="center" vertical="top"/>
    </xf>
    <xf numFmtId="188" fontId="13" fillId="38" borderId="14" xfId="0" applyNumberFormat="1" applyFont="1" applyFill="1" applyBorder="1" applyAlignment="1">
      <alignment horizontal="center" vertical="top"/>
    </xf>
    <xf numFmtId="2" fontId="75" fillId="38" borderId="14" xfId="0" applyNumberFormat="1" applyFont="1" applyFill="1" applyBorder="1" applyAlignment="1">
      <alignment horizontal="center" vertical="top" wrapText="1"/>
    </xf>
    <xf numFmtId="188" fontId="75" fillId="38" borderId="14" xfId="0" applyNumberFormat="1" applyFont="1" applyFill="1" applyBorder="1" applyAlignment="1">
      <alignment horizontal="center" vertical="top"/>
    </xf>
    <xf numFmtId="191" fontId="12" fillId="38" borderId="12" xfId="0" applyNumberFormat="1" applyFont="1" applyFill="1" applyBorder="1" applyAlignment="1">
      <alignment horizontal="center" vertical="top" wrapText="1"/>
    </xf>
    <xf numFmtId="188" fontId="13" fillId="38" borderId="15" xfId="0" applyNumberFormat="1" applyFont="1" applyFill="1" applyBorder="1" applyAlignment="1">
      <alignment horizontal="center" vertical="top" wrapText="1"/>
    </xf>
    <xf numFmtId="188" fontId="12" fillId="38" borderId="12" xfId="42" applyNumberFormat="1" applyFont="1" applyFill="1" applyBorder="1" applyAlignment="1" applyProtection="1">
      <alignment horizontal="center" vertical="top"/>
      <protection/>
    </xf>
    <xf numFmtId="2" fontId="11" fillId="38" borderId="11" xfId="42" applyNumberFormat="1" applyFont="1" applyFill="1" applyBorder="1" applyAlignment="1" applyProtection="1">
      <alignment horizontal="center" vertical="top"/>
      <protection/>
    </xf>
    <xf numFmtId="188" fontId="12" fillId="38" borderId="11" xfId="42" applyNumberFormat="1" applyFont="1" applyFill="1" applyBorder="1" applyAlignment="1" applyProtection="1">
      <alignment horizontal="center" vertical="top"/>
      <protection/>
    </xf>
    <xf numFmtId="193" fontId="13" fillId="38" borderId="14" xfId="42" applyNumberFormat="1" applyFont="1" applyFill="1" applyBorder="1" applyAlignment="1" applyProtection="1">
      <alignment horizontal="center" vertical="top"/>
      <protection/>
    </xf>
    <xf numFmtId="193" fontId="13" fillId="38" borderId="12" xfId="0" applyNumberFormat="1" applyFont="1" applyFill="1" applyBorder="1" applyAlignment="1">
      <alignment horizontal="center" vertical="top"/>
    </xf>
    <xf numFmtId="193" fontId="12" fillId="38" borderId="12" xfId="0" applyNumberFormat="1" applyFont="1" applyFill="1" applyBorder="1" applyAlignment="1">
      <alignment horizontal="center" vertical="top" wrapText="1"/>
    </xf>
    <xf numFmtId="193" fontId="13" fillId="38" borderId="14" xfId="0" applyNumberFormat="1" applyFont="1" applyFill="1" applyBorder="1" applyAlignment="1">
      <alignment horizontal="center" vertical="top"/>
    </xf>
    <xf numFmtId="193" fontId="12" fillId="38" borderId="11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vertical="top" wrapText="1"/>
    </xf>
    <xf numFmtId="188" fontId="11" fillId="38" borderId="12" xfId="0" applyNumberFormat="1" applyFont="1" applyFill="1" applyBorder="1" applyAlignment="1">
      <alignment horizontal="center" vertical="top" wrapText="1"/>
    </xf>
    <xf numFmtId="0" fontId="10" fillId="38" borderId="12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0" fontId="32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188" fontId="3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35" xfId="0" applyFont="1" applyFill="1" applyBorder="1" applyAlignment="1">
      <alignment vertical="center" wrapText="1"/>
    </xf>
    <xf numFmtId="184" fontId="22" fillId="38" borderId="35" xfId="0" applyNumberFormat="1" applyFont="1" applyFill="1" applyBorder="1" applyAlignment="1">
      <alignment horizontal="center" vertical="center" wrapText="1"/>
    </xf>
    <xf numFmtId="0" fontId="22" fillId="38" borderId="35" xfId="0" applyFont="1" applyFill="1" applyBorder="1" applyAlignment="1">
      <alignment horizontal="center" vertical="center" wrapText="1"/>
    </xf>
    <xf numFmtId="193" fontId="3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2" fontId="32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193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193" fontId="0" fillId="0" borderId="0" xfId="0" applyNumberFormat="1" applyFill="1" applyAlignment="1">
      <alignment/>
    </xf>
    <xf numFmtId="188" fontId="30" fillId="38" borderId="0" xfId="0" applyNumberFormat="1" applyFont="1" applyFill="1" applyAlignment="1">
      <alignment/>
    </xf>
    <xf numFmtId="188" fontId="34" fillId="38" borderId="0" xfId="0" applyNumberFormat="1" applyFont="1" applyFill="1" applyAlignment="1">
      <alignment horizontal="center"/>
    </xf>
    <xf numFmtId="188" fontId="0" fillId="38" borderId="0" xfId="0" applyNumberFormat="1" applyFill="1" applyAlignment="1">
      <alignment/>
    </xf>
    <xf numFmtId="193" fontId="0" fillId="38" borderId="0" xfId="0" applyNumberFormat="1" applyFill="1" applyAlignment="1">
      <alignment/>
    </xf>
    <xf numFmtId="0" fontId="10" fillId="37" borderId="12" xfId="0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left" vertical="top" wrapText="1"/>
    </xf>
    <xf numFmtId="2" fontId="10" fillId="37" borderId="12" xfId="0" applyNumberFormat="1" applyFont="1" applyFill="1" applyBorder="1" applyAlignment="1">
      <alignment horizontal="center" vertical="top" wrapText="1"/>
    </xf>
    <xf numFmtId="0" fontId="10" fillId="37" borderId="12" xfId="0" applyFont="1" applyFill="1" applyBorder="1" applyAlignment="1">
      <alignment horizontal="center" vertical="top"/>
    </xf>
    <xf numFmtId="188" fontId="12" fillId="0" borderId="15" xfId="0" applyNumberFormat="1" applyFont="1" applyFill="1" applyBorder="1" applyAlignment="1">
      <alignment horizontal="center" vertical="center" wrapText="1"/>
    </xf>
    <xf numFmtId="188" fontId="12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2" fillId="0" borderId="14" xfId="42" applyFont="1" applyFill="1" applyBorder="1" applyAlignment="1" applyProtection="1">
      <alignment horizontal="left" vertical="top"/>
      <protection/>
    </xf>
    <xf numFmtId="0" fontId="12" fillId="0" borderId="18" xfId="42" applyFont="1" applyFill="1" applyBorder="1" applyAlignment="1" applyProtection="1">
      <alignment horizontal="left" vertical="top"/>
      <protection/>
    </xf>
    <xf numFmtId="0" fontId="31" fillId="38" borderId="41" xfId="42" applyFont="1" applyFill="1" applyBorder="1" applyAlignment="1" applyProtection="1">
      <alignment horizontal="left" vertical="top" wrapText="1"/>
      <protection/>
    </xf>
    <xf numFmtId="0" fontId="31" fillId="38" borderId="42" xfId="42" applyFont="1" applyFill="1" applyBorder="1" applyAlignment="1" applyProtection="1">
      <alignment horizontal="left" vertical="top" wrapText="1"/>
      <protection/>
    </xf>
    <xf numFmtId="0" fontId="31" fillId="38" borderId="39" xfId="42" applyFont="1" applyFill="1" applyBorder="1" applyAlignment="1" applyProtection="1">
      <alignment horizontal="left" vertical="top" wrapText="1"/>
      <protection/>
    </xf>
    <xf numFmtId="0" fontId="12" fillId="0" borderId="11" xfId="42" applyFont="1" applyFill="1" applyBorder="1" applyAlignment="1" applyProtection="1">
      <alignment horizontal="left" vertical="top"/>
      <protection/>
    </xf>
    <xf numFmtId="188" fontId="11" fillId="35" borderId="15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188" fontId="20" fillId="0" borderId="43" xfId="0" applyNumberFormat="1" applyFont="1" applyBorder="1" applyAlignment="1">
      <alignment horizontal="center" vertical="top"/>
    </xf>
    <xf numFmtId="0" fontId="31" fillId="38" borderId="14" xfId="42" applyFont="1" applyFill="1" applyBorder="1" applyAlignment="1" applyProtection="1">
      <alignment vertical="top"/>
      <protection/>
    </xf>
    <xf numFmtId="0" fontId="13" fillId="0" borderId="12" xfId="0" applyNumberFormat="1" applyFont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188" fontId="11" fillId="35" borderId="12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188" fontId="11" fillId="35" borderId="20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justify" vertical="top" wrapText="1"/>
    </xf>
    <xf numFmtId="0" fontId="13" fillId="35" borderId="12" xfId="0" applyFont="1" applyFill="1" applyBorder="1" applyAlignment="1">
      <alignment horizontal="center" vertical="top" wrapText="1"/>
    </xf>
    <xf numFmtId="0" fontId="12" fillId="0" borderId="14" xfId="42" applyFont="1" applyFill="1" applyBorder="1" applyAlignment="1" applyProtection="1">
      <alignment vertical="top"/>
      <protection/>
    </xf>
    <xf numFmtId="0" fontId="12" fillId="0" borderId="18" xfId="42" applyFont="1" applyFill="1" applyBorder="1" applyAlignment="1" applyProtection="1">
      <alignment vertical="top"/>
      <protection/>
    </xf>
    <xf numFmtId="0" fontId="12" fillId="0" borderId="11" xfId="42" applyFont="1" applyFill="1" applyBorder="1" applyAlignment="1" applyProtection="1">
      <alignment vertical="top"/>
      <protection/>
    </xf>
    <xf numFmtId="0" fontId="19" fillId="35" borderId="15" xfId="0" applyFont="1" applyFill="1" applyBorder="1" applyAlignment="1">
      <alignment horizontal="justify" vertical="top"/>
    </xf>
    <xf numFmtId="0" fontId="0" fillId="35" borderId="44" xfId="0" applyFill="1" applyBorder="1" applyAlignment="1">
      <alignment horizontal="justify" vertical="top"/>
    </xf>
    <xf numFmtId="0" fontId="0" fillId="35" borderId="20" xfId="0" applyFill="1" applyBorder="1" applyAlignment="1">
      <alignment horizontal="justify" vertical="top"/>
    </xf>
    <xf numFmtId="0" fontId="17" fillId="35" borderId="15" xfId="0" applyFont="1" applyFill="1" applyBorder="1" applyAlignment="1">
      <alignment horizontal="justify" vertical="top" wrapText="1"/>
    </xf>
    <xf numFmtId="0" fontId="0" fillId="35" borderId="44" xfId="0" applyFill="1" applyBorder="1" applyAlignment="1">
      <alignment horizontal="justify" vertical="top" wrapText="1"/>
    </xf>
    <xf numFmtId="0" fontId="0" fillId="35" borderId="20" xfId="0" applyFill="1" applyBorder="1" applyAlignment="1">
      <alignment horizontal="justify" vertical="top" wrapText="1"/>
    </xf>
    <xf numFmtId="0" fontId="19" fillId="35" borderId="15" xfId="0" applyFont="1" applyFill="1" applyBorder="1" applyAlignment="1">
      <alignment horizontal="justify" vertical="top" wrapText="1"/>
    </xf>
    <xf numFmtId="0" fontId="22" fillId="35" borderId="0" xfId="0" applyFont="1" applyFill="1" applyBorder="1" applyAlignment="1">
      <alignment horizontal="center" vertical="top"/>
    </xf>
    <xf numFmtId="0" fontId="10" fillId="38" borderId="14" xfId="0" applyFont="1" applyFill="1" applyBorder="1" applyAlignment="1">
      <alignment horizontal="center" vertical="top" wrapText="1"/>
    </xf>
    <xf numFmtId="0" fontId="10" fillId="38" borderId="11" xfId="0" applyFont="1" applyFill="1" applyBorder="1" applyAlignment="1">
      <alignment horizontal="center" vertical="top" wrapText="1"/>
    </xf>
    <xf numFmtId="0" fontId="10" fillId="38" borderId="14" xfId="0" applyFont="1" applyFill="1" applyBorder="1" applyAlignment="1">
      <alignment horizontal="justify" vertical="top" wrapText="1"/>
    </xf>
    <xf numFmtId="0" fontId="10" fillId="38" borderId="11" xfId="0" applyFont="1" applyFill="1" applyBorder="1" applyAlignment="1">
      <alignment horizontal="justify" vertical="top" wrapText="1"/>
    </xf>
    <xf numFmtId="0" fontId="22" fillId="0" borderId="0" xfId="0" applyFont="1" applyFill="1" applyBorder="1" applyAlignment="1">
      <alignment horizontal="center" vertical="top"/>
    </xf>
    <xf numFmtId="0" fontId="17" fillId="0" borderId="15" xfId="0" applyFont="1" applyFill="1" applyBorder="1" applyAlignment="1">
      <alignment horizontal="justify" vertical="top" wrapText="1"/>
    </xf>
    <xf numFmtId="0" fontId="0" fillId="0" borderId="44" xfId="0" applyFill="1" applyBorder="1" applyAlignment="1">
      <alignment horizontal="justify" vertical="top" wrapText="1"/>
    </xf>
    <xf numFmtId="0" fontId="0" fillId="0" borderId="20" xfId="0" applyFill="1" applyBorder="1" applyAlignment="1">
      <alignment horizontal="justify" vertical="top" wrapText="1"/>
    </xf>
    <xf numFmtId="49" fontId="10" fillId="0" borderId="14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34" borderId="45" xfId="0" applyFont="1" applyFill="1" applyBorder="1" applyAlignment="1">
      <alignment horizontal="justify" vertical="top" wrapText="1"/>
    </xf>
    <xf numFmtId="0" fontId="18" fillId="34" borderId="29" xfId="0" applyFont="1" applyFill="1" applyBorder="1" applyAlignment="1">
      <alignment vertical="top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top" wrapText="1"/>
    </xf>
    <xf numFmtId="0" fontId="14" fillId="34" borderId="42" xfId="0" applyFont="1" applyFill="1" applyBorder="1" applyAlignment="1">
      <alignment horizontal="center" vertical="top" wrapText="1"/>
    </xf>
    <xf numFmtId="0" fontId="14" fillId="34" borderId="39" xfId="0" applyFont="1" applyFill="1" applyBorder="1" applyAlignment="1">
      <alignment horizontal="center" vertical="top" wrapText="1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39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6" fillId="35" borderId="14" xfId="0" applyFont="1" applyFill="1" applyBorder="1" applyAlignment="1">
      <alignment horizontal="justify" vertical="top" wrapText="1"/>
    </xf>
    <xf numFmtId="0" fontId="16" fillId="35" borderId="18" xfId="0" applyFont="1" applyFill="1" applyBorder="1" applyAlignment="1">
      <alignment horizontal="justify" vertical="top" wrapText="1"/>
    </xf>
    <xf numFmtId="0" fontId="16" fillId="35" borderId="11" xfId="0" applyFont="1" applyFill="1" applyBorder="1" applyAlignment="1">
      <alignment horizontal="justify" vertical="top" wrapText="1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6" fillId="35" borderId="14" xfId="0" applyNumberFormat="1" applyFont="1" applyFill="1" applyBorder="1" applyAlignment="1">
      <alignment horizontal="center" vertical="center" wrapText="1"/>
    </xf>
    <xf numFmtId="0" fontId="16" fillId="35" borderId="18" xfId="0" applyNumberFormat="1" applyFont="1" applyFill="1" applyBorder="1" applyAlignment="1">
      <alignment horizontal="center" vertical="center" wrapText="1"/>
    </xf>
    <xf numFmtId="0" fontId="16" fillId="35" borderId="11" xfId="0" applyNumberFormat="1" applyFont="1" applyFill="1" applyBorder="1" applyAlignment="1">
      <alignment horizontal="center" vertical="center" wrapText="1"/>
    </xf>
    <xf numFmtId="188" fontId="10" fillId="33" borderId="14" xfId="0" applyNumberFormat="1" applyFont="1" applyFill="1" applyBorder="1" applyAlignment="1">
      <alignment horizontal="center" vertical="center" wrapText="1"/>
    </xf>
    <xf numFmtId="188" fontId="10" fillId="33" borderId="18" xfId="0" applyNumberFormat="1" applyFont="1" applyFill="1" applyBorder="1" applyAlignment="1">
      <alignment horizontal="center" vertical="center" wrapText="1"/>
    </xf>
    <xf numFmtId="188" fontId="10" fillId="33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6" fillId="0" borderId="46" xfId="42" applyFont="1" applyBorder="1" applyAlignment="1" applyProtection="1">
      <alignment horizontal="center" vertical="center" wrapText="1"/>
      <protection/>
    </xf>
    <xf numFmtId="0" fontId="16" fillId="0" borderId="47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84" fontId="22" fillId="38" borderId="48" xfId="0" applyNumberFormat="1" applyFont="1" applyFill="1" applyBorder="1" applyAlignment="1">
      <alignment horizontal="center" vertical="center" wrapText="1"/>
    </xf>
    <xf numFmtId="184" fontId="22" fillId="38" borderId="34" xfId="0" applyNumberFormat="1" applyFont="1" applyFill="1" applyBorder="1" applyAlignment="1">
      <alignment horizontal="center" vertical="center" wrapText="1"/>
    </xf>
    <xf numFmtId="0" fontId="22" fillId="38" borderId="48" xfId="0" applyFont="1" applyFill="1" applyBorder="1" applyAlignment="1">
      <alignment horizontal="center" vertical="center" wrapText="1"/>
    </xf>
    <xf numFmtId="0" fontId="22" fillId="38" borderId="34" xfId="0" applyFont="1" applyFill="1" applyBorder="1" applyAlignment="1">
      <alignment horizontal="center" vertical="center" wrapText="1"/>
    </xf>
    <xf numFmtId="0" fontId="22" fillId="38" borderId="48" xfId="0" applyFont="1" applyFill="1" applyBorder="1" applyAlignment="1">
      <alignment vertical="center" wrapText="1"/>
    </xf>
    <xf numFmtId="0" fontId="22" fillId="38" borderId="34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1006" TargetMode="External" /><Relationship Id="rId2" Type="http://schemas.openxmlformats.org/officeDocument/2006/relationships/hyperlink" Target="sub_1007" TargetMode="External" /><Relationship Id="rId3" Type="http://schemas.openxmlformats.org/officeDocument/2006/relationships/hyperlink" Target="garantf1://97127.1000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0"/>
  <sheetViews>
    <sheetView zoomScale="55" zoomScaleNormal="55" zoomScalePageLayoutView="0" workbookViewId="0" topLeftCell="A47">
      <selection activeCell="B50" sqref="B50"/>
    </sheetView>
  </sheetViews>
  <sheetFormatPr defaultColWidth="9.00390625" defaultRowHeight="12.75" outlineLevelCol="1"/>
  <cols>
    <col min="1" max="1" width="6.75390625" style="0" customWidth="1"/>
    <col min="2" max="2" width="73.25390625" style="1" customWidth="1"/>
    <col min="3" max="3" width="20.625" style="2" customWidth="1"/>
    <col min="4" max="4" width="18.00390625" style="6" bestFit="1" customWidth="1"/>
    <col min="5" max="5" width="19.625" style="361" bestFit="1" customWidth="1"/>
    <col min="6" max="6" width="5.125" style="9" bestFit="1" customWidth="1"/>
    <col min="7" max="7" width="19.625" style="520" bestFit="1" customWidth="1" outlineLevel="1"/>
    <col min="8" max="8" width="20.875" style="521" customWidth="1" outlineLevel="1"/>
    <col min="9" max="9" width="5.125" style="9" bestFit="1" customWidth="1" outlineLevel="1"/>
    <col min="10" max="10" width="18.00390625" style="7" bestFit="1" customWidth="1"/>
    <col min="11" max="11" width="19.625" style="3" bestFit="1" customWidth="1"/>
    <col min="12" max="12" width="5.00390625" style="9" customWidth="1"/>
    <col min="13" max="13" width="73.875" style="313" hidden="1" customWidth="1"/>
    <col min="14" max="14" width="28.125" style="649" customWidth="1"/>
    <col min="15" max="15" width="27.25390625" style="649" customWidth="1"/>
    <col min="16" max="16" width="19.625" style="664" customWidth="1"/>
    <col min="17" max="17" width="25.00390625" style="649" customWidth="1"/>
    <col min="18" max="18" width="22.625" style="649" customWidth="1"/>
    <col min="19" max="19" width="17.375" style="649" customWidth="1"/>
    <col min="20" max="52" width="9.125" style="649" customWidth="1"/>
  </cols>
  <sheetData>
    <row r="1" spans="1:13" ht="40.5" customHeight="1">
      <c r="A1" s="702" t="s">
        <v>497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</row>
    <row r="2" spans="1:13" ht="29.25" customHeight="1">
      <c r="A2" s="704" t="s">
        <v>357</v>
      </c>
      <c r="B2" s="704"/>
      <c r="C2" s="704"/>
      <c r="D2" s="704"/>
      <c r="E2" s="704"/>
      <c r="F2" s="704"/>
      <c r="G2" s="704"/>
      <c r="H2" s="704"/>
      <c r="I2" s="704"/>
      <c r="J2" s="704"/>
      <c r="K2" s="705"/>
      <c r="L2" s="704"/>
      <c r="M2" s="704"/>
    </row>
    <row r="3" spans="1:13" ht="34.5" customHeight="1">
      <c r="A3" s="681" t="s">
        <v>119</v>
      </c>
      <c r="B3" s="681" t="s">
        <v>120</v>
      </c>
      <c r="C3" s="681" t="s">
        <v>121</v>
      </c>
      <c r="D3" s="681" t="s">
        <v>122</v>
      </c>
      <c r="E3" s="681"/>
      <c r="F3" s="681"/>
      <c r="G3" s="681" t="s">
        <v>123</v>
      </c>
      <c r="H3" s="681"/>
      <c r="I3" s="681"/>
      <c r="J3" s="681" t="s">
        <v>124</v>
      </c>
      <c r="K3" s="681"/>
      <c r="L3" s="681"/>
      <c r="M3" s="707" t="s">
        <v>492</v>
      </c>
    </row>
    <row r="4" spans="1:13" ht="84" customHeight="1">
      <c r="A4" s="681"/>
      <c r="B4" s="681"/>
      <c r="C4" s="681"/>
      <c r="D4" s="42" t="s">
        <v>125</v>
      </c>
      <c r="E4" s="17" t="s">
        <v>126</v>
      </c>
      <c r="F4" s="88" t="s">
        <v>127</v>
      </c>
      <c r="G4" s="510" t="s">
        <v>125</v>
      </c>
      <c r="H4" s="510" t="s">
        <v>126</v>
      </c>
      <c r="I4" s="88" t="s">
        <v>127</v>
      </c>
      <c r="J4" s="42" t="s">
        <v>125</v>
      </c>
      <c r="K4" s="43" t="s">
        <v>126</v>
      </c>
      <c r="L4" s="88" t="s">
        <v>127</v>
      </c>
      <c r="M4" s="707"/>
    </row>
    <row r="5" spans="1:52" s="111" customFormat="1" ht="15" customHeight="1">
      <c r="A5" s="44">
        <v>1</v>
      </c>
      <c r="B5" s="44">
        <v>2</v>
      </c>
      <c r="C5" s="44">
        <v>3</v>
      </c>
      <c r="D5" s="44">
        <v>4</v>
      </c>
      <c r="E5" s="362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650"/>
      <c r="O5" s="650"/>
      <c r="P5" s="665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650"/>
      <c r="AN5" s="650"/>
      <c r="AO5" s="650"/>
      <c r="AP5" s="650"/>
      <c r="AQ5" s="650"/>
      <c r="AR5" s="650"/>
      <c r="AS5" s="650"/>
      <c r="AT5" s="650"/>
      <c r="AU5" s="650"/>
      <c r="AV5" s="650"/>
      <c r="AW5" s="650"/>
      <c r="AX5" s="650"/>
      <c r="AY5" s="650"/>
      <c r="AZ5" s="650"/>
    </row>
    <row r="6" spans="1:52" s="457" customFormat="1" ht="33" customHeight="1" thickBot="1">
      <c r="A6" s="706" t="s">
        <v>138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651"/>
      <c r="O6" s="651"/>
      <c r="P6" s="666"/>
      <c r="Q6" s="651"/>
      <c r="R6" s="651"/>
      <c r="S6" s="651"/>
      <c r="T6" s="651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651"/>
      <c r="AH6" s="651"/>
      <c r="AI6" s="651"/>
      <c r="AJ6" s="651"/>
      <c r="AK6" s="651"/>
      <c r="AL6" s="651"/>
      <c r="AM6" s="651"/>
      <c r="AN6" s="651"/>
      <c r="AO6" s="651"/>
      <c r="AP6" s="651"/>
      <c r="AQ6" s="651"/>
      <c r="AR6" s="651"/>
      <c r="AS6" s="651"/>
      <c r="AT6" s="651"/>
      <c r="AU6" s="651"/>
      <c r="AV6" s="651"/>
      <c r="AW6" s="651"/>
      <c r="AX6" s="651"/>
      <c r="AY6" s="651"/>
      <c r="AZ6" s="651"/>
    </row>
    <row r="7" spans="1:52" s="4" customFormat="1" ht="100.5" customHeight="1" thickBot="1">
      <c r="A7" s="45" t="s">
        <v>105</v>
      </c>
      <c r="B7" s="30" t="s">
        <v>214</v>
      </c>
      <c r="C7" s="27" t="s">
        <v>337</v>
      </c>
      <c r="D7" s="10">
        <f>SUM(D8:D13)</f>
        <v>586781.7999999999</v>
      </c>
      <c r="E7" s="10">
        <f>SUM(E8:E14)</f>
        <v>6962946.94665</v>
      </c>
      <c r="F7" s="10"/>
      <c r="G7" s="10">
        <f>SUM(G8:G13)</f>
        <v>553173.40012</v>
      </c>
      <c r="H7" s="10">
        <f>SUM(H8:H14)</f>
        <v>6962834.374400001</v>
      </c>
      <c r="I7" s="500"/>
      <c r="J7" s="500">
        <f>SUM(J8:J13)</f>
        <v>417394.66166999994</v>
      </c>
      <c r="K7" s="500">
        <f>SUM(K8:K13)</f>
        <v>6843409.922920001</v>
      </c>
      <c r="L7" s="10"/>
      <c r="M7" s="289"/>
      <c r="N7" s="663">
        <f>D7+E7</f>
        <v>7549728.74665</v>
      </c>
      <c r="O7" s="671">
        <f>G7+H7</f>
        <v>7516007.774520001</v>
      </c>
      <c r="P7" s="667">
        <f>O7*100/N7</f>
        <v>99.5533485604372</v>
      </c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53"/>
      <c r="AO7" s="653"/>
      <c r="AP7" s="653"/>
      <c r="AQ7" s="653"/>
      <c r="AR7" s="653"/>
      <c r="AS7" s="653"/>
      <c r="AT7" s="653"/>
      <c r="AU7" s="653"/>
      <c r="AV7" s="653"/>
      <c r="AW7" s="653"/>
      <c r="AX7" s="653"/>
      <c r="AY7" s="653"/>
      <c r="AZ7" s="653"/>
    </row>
    <row r="8" spans="1:16" ht="181.5" customHeight="1">
      <c r="A8" s="126" t="s">
        <v>114</v>
      </c>
      <c r="B8" s="40" t="s">
        <v>210</v>
      </c>
      <c r="C8" s="31" t="s">
        <v>106</v>
      </c>
      <c r="D8" s="20"/>
      <c r="E8" s="621">
        <v>6783041.254140001</v>
      </c>
      <c r="F8" s="586"/>
      <c r="G8" s="622"/>
      <c r="H8" s="582">
        <v>6783041.254140001</v>
      </c>
      <c r="I8" s="91"/>
      <c r="J8" s="33"/>
      <c r="K8" s="33">
        <f>H8</f>
        <v>6783041.254140001</v>
      </c>
      <c r="L8" s="102"/>
      <c r="M8" s="290"/>
      <c r="N8" s="663">
        <f aca="true" t="shared" si="0" ref="N8:N54">D8+E8</f>
        <v>6783041.254140001</v>
      </c>
      <c r="O8" s="671">
        <f aca="true" t="shared" si="1" ref="O8:O54">G8+H8</f>
        <v>6783041.254140001</v>
      </c>
      <c r="P8" s="667">
        <f aca="true" t="shared" si="2" ref="P8:P54">O8*100/N8</f>
        <v>100</v>
      </c>
    </row>
    <row r="9" spans="1:16" ht="198" customHeight="1">
      <c r="A9" s="127" t="s">
        <v>115</v>
      </c>
      <c r="B9" s="46" t="s">
        <v>29</v>
      </c>
      <c r="C9" s="34" t="s">
        <v>106</v>
      </c>
      <c r="D9" s="21"/>
      <c r="E9" s="621">
        <v>5576.073</v>
      </c>
      <c r="F9" s="578"/>
      <c r="G9" s="623"/>
      <c r="H9" s="563">
        <v>5520.147</v>
      </c>
      <c r="I9" s="139"/>
      <c r="J9" s="134"/>
      <c r="K9" s="33">
        <f aca="true" t="shared" si="3" ref="K9:K14">H9</f>
        <v>5520.147</v>
      </c>
      <c r="L9" s="103"/>
      <c r="M9" s="291"/>
      <c r="N9" s="663">
        <f t="shared" si="0"/>
        <v>5576.073</v>
      </c>
      <c r="O9" s="671">
        <f t="shared" si="1"/>
        <v>5520.147</v>
      </c>
      <c r="P9" s="667">
        <f t="shared" si="2"/>
        <v>98.99703608614878</v>
      </c>
    </row>
    <row r="10" spans="1:16" ht="213.75" customHeight="1">
      <c r="A10" s="127" t="s">
        <v>116</v>
      </c>
      <c r="B10" s="47" t="s">
        <v>21</v>
      </c>
      <c r="C10" s="34" t="s">
        <v>106</v>
      </c>
      <c r="D10" s="21"/>
      <c r="E10" s="573">
        <v>677</v>
      </c>
      <c r="F10" s="578"/>
      <c r="G10" s="563"/>
      <c r="H10" s="565">
        <v>647.5596</v>
      </c>
      <c r="I10" s="92"/>
      <c r="J10" s="33"/>
      <c r="K10" s="33">
        <f t="shared" si="3"/>
        <v>647.5596</v>
      </c>
      <c r="L10" s="103"/>
      <c r="M10" s="291"/>
      <c r="N10" s="663">
        <f t="shared" si="0"/>
        <v>677</v>
      </c>
      <c r="O10" s="671">
        <f t="shared" si="1"/>
        <v>647.5596</v>
      </c>
      <c r="P10" s="667">
        <f t="shared" si="2"/>
        <v>95.65134416543576</v>
      </c>
    </row>
    <row r="11" spans="1:16" ht="117" customHeight="1">
      <c r="A11" s="128" t="s">
        <v>117</v>
      </c>
      <c r="B11" s="39" t="s">
        <v>211</v>
      </c>
      <c r="C11" s="35" t="s">
        <v>106</v>
      </c>
      <c r="D11" s="22"/>
      <c r="E11" s="572">
        <v>7846.599999999999</v>
      </c>
      <c r="F11" s="574"/>
      <c r="G11" s="624"/>
      <c r="H11" s="625">
        <v>7835.182</v>
      </c>
      <c r="I11" s="93"/>
      <c r="J11" s="33"/>
      <c r="K11" s="33">
        <f t="shared" si="3"/>
        <v>7835.182</v>
      </c>
      <c r="L11" s="104"/>
      <c r="M11" s="292"/>
      <c r="N11" s="663">
        <f t="shared" si="0"/>
        <v>7846.599999999999</v>
      </c>
      <c r="O11" s="671">
        <f t="shared" si="1"/>
        <v>7835.182</v>
      </c>
      <c r="P11" s="667">
        <f t="shared" si="2"/>
        <v>99.85448474498509</v>
      </c>
    </row>
    <row r="12" spans="1:16" ht="84" customHeight="1">
      <c r="A12" s="128" t="s">
        <v>36</v>
      </c>
      <c r="B12" s="39" t="s">
        <v>328</v>
      </c>
      <c r="C12" s="35" t="s">
        <v>106</v>
      </c>
      <c r="D12" s="573">
        <v>550511.6</v>
      </c>
      <c r="E12" s="21"/>
      <c r="F12" s="138"/>
      <c r="G12" s="563">
        <v>516975.12252</v>
      </c>
      <c r="H12" s="557"/>
      <c r="I12" s="93"/>
      <c r="J12" s="33">
        <v>381196.38407</v>
      </c>
      <c r="K12" s="33"/>
      <c r="L12" s="104"/>
      <c r="M12" s="292"/>
      <c r="N12" s="663">
        <f t="shared" si="0"/>
        <v>550511.6</v>
      </c>
      <c r="O12" s="671">
        <f t="shared" si="1"/>
        <v>516975.12252</v>
      </c>
      <c r="P12" s="667">
        <f t="shared" si="2"/>
        <v>93.9081251911858</v>
      </c>
    </row>
    <row r="13" spans="1:52" s="570" customFormat="1" ht="81.75" customHeight="1">
      <c r="A13" s="688" t="s">
        <v>90</v>
      </c>
      <c r="B13" s="682" t="s">
        <v>223</v>
      </c>
      <c r="C13" s="562" t="s">
        <v>102</v>
      </c>
      <c r="D13" s="573">
        <v>36270.2</v>
      </c>
      <c r="E13" s="573">
        <v>52946.01951</v>
      </c>
      <c r="F13" s="578"/>
      <c r="G13" s="563">
        <v>36198.2776</v>
      </c>
      <c r="H13" s="563">
        <v>52930.231660000005</v>
      </c>
      <c r="I13" s="579"/>
      <c r="J13" s="580">
        <f>G13</f>
        <v>36198.2776</v>
      </c>
      <c r="K13" s="580">
        <v>46365.78018</v>
      </c>
      <c r="L13" s="576"/>
      <c r="M13" s="577"/>
      <c r="N13" s="663">
        <f t="shared" si="0"/>
        <v>89216.21951</v>
      </c>
      <c r="O13" s="671">
        <f t="shared" si="1"/>
        <v>89128.50926</v>
      </c>
      <c r="P13" s="667">
        <f t="shared" si="2"/>
        <v>99.9016879996914</v>
      </c>
      <c r="Q13" s="668">
        <f>N13+N14</f>
        <v>202076.21951</v>
      </c>
      <c r="R13" s="672">
        <f>O13+O14</f>
        <v>201988.50926000002</v>
      </c>
      <c r="S13" s="669">
        <f>R13*100/Q13</f>
        <v>99.95659546174575</v>
      </c>
      <c r="T13" s="649"/>
      <c r="U13" s="649"/>
      <c r="V13" s="649"/>
      <c r="W13" s="649"/>
      <c r="X13" s="649"/>
      <c r="Y13" s="649"/>
      <c r="Z13" s="649"/>
      <c r="AA13" s="649"/>
      <c r="AB13" s="649"/>
      <c r="AC13" s="649"/>
      <c r="AD13" s="649"/>
      <c r="AE13" s="649"/>
      <c r="AF13" s="649"/>
      <c r="AG13" s="649"/>
      <c r="AH13" s="649"/>
      <c r="AI13" s="649"/>
      <c r="AJ13" s="649"/>
      <c r="AK13" s="649"/>
      <c r="AL13" s="649"/>
      <c r="AM13" s="649"/>
      <c r="AN13" s="649"/>
      <c r="AO13" s="649"/>
      <c r="AP13" s="649"/>
      <c r="AQ13" s="649"/>
      <c r="AR13" s="649"/>
      <c r="AS13" s="649"/>
      <c r="AT13" s="649"/>
      <c r="AU13" s="649"/>
      <c r="AV13" s="649"/>
      <c r="AW13" s="649"/>
      <c r="AX13" s="649"/>
      <c r="AY13" s="649"/>
      <c r="AZ13" s="649"/>
    </row>
    <row r="14" spans="1:16" ht="48.75" customHeight="1">
      <c r="A14" s="689"/>
      <c r="B14" s="683"/>
      <c r="C14" s="35" t="s">
        <v>106</v>
      </c>
      <c r="D14" s="21"/>
      <c r="E14" s="573">
        <v>112860</v>
      </c>
      <c r="F14" s="578"/>
      <c r="G14" s="573"/>
      <c r="H14" s="573">
        <v>112860</v>
      </c>
      <c r="I14" s="93"/>
      <c r="J14" s="33"/>
      <c r="K14" s="33">
        <f t="shared" si="3"/>
        <v>112860</v>
      </c>
      <c r="L14" s="104"/>
      <c r="M14" s="292"/>
      <c r="N14" s="663">
        <f t="shared" si="0"/>
        <v>112860</v>
      </c>
      <c r="O14" s="671">
        <f t="shared" si="1"/>
        <v>112860</v>
      </c>
      <c r="P14" s="667">
        <f t="shared" si="2"/>
        <v>100</v>
      </c>
    </row>
    <row r="15" spans="1:16" ht="53.25" customHeight="1">
      <c r="A15" s="129" t="s">
        <v>107</v>
      </c>
      <c r="B15" s="52" t="s">
        <v>27</v>
      </c>
      <c r="C15" s="54" t="s">
        <v>106</v>
      </c>
      <c r="D15" s="72"/>
      <c r="E15" s="72">
        <f>SUM(E16:E16)</f>
        <v>9878.8</v>
      </c>
      <c r="F15" s="75"/>
      <c r="G15" s="72"/>
      <c r="H15" s="72">
        <f>SUM(H16:H16)</f>
        <v>9878.27068</v>
      </c>
      <c r="I15" s="75"/>
      <c r="J15" s="72"/>
      <c r="K15" s="72">
        <f>SUM(K16:K16)</f>
        <v>9878.27068</v>
      </c>
      <c r="L15" s="75"/>
      <c r="M15" s="293"/>
      <c r="N15" s="663">
        <f t="shared" si="0"/>
        <v>9878.8</v>
      </c>
      <c r="O15" s="671">
        <f t="shared" si="1"/>
        <v>9878.27068</v>
      </c>
      <c r="P15" s="667">
        <f t="shared" si="2"/>
        <v>99.99464185933515</v>
      </c>
    </row>
    <row r="16" spans="1:16" ht="168" customHeight="1">
      <c r="A16" s="126" t="s">
        <v>118</v>
      </c>
      <c r="B16" s="40" t="s">
        <v>212</v>
      </c>
      <c r="C16" s="31" t="s">
        <v>106</v>
      </c>
      <c r="D16" s="20"/>
      <c r="E16" s="626">
        <v>9878.8</v>
      </c>
      <c r="F16" s="627"/>
      <c r="G16" s="626"/>
      <c r="H16" s="628">
        <v>9878.27068</v>
      </c>
      <c r="I16" s="501"/>
      <c r="J16" s="502"/>
      <c r="K16" s="502">
        <f>H16</f>
        <v>9878.27068</v>
      </c>
      <c r="L16" s="102"/>
      <c r="M16" s="290"/>
      <c r="N16" s="663">
        <f t="shared" si="0"/>
        <v>9878.8</v>
      </c>
      <c r="O16" s="671">
        <f t="shared" si="1"/>
        <v>9878.27068</v>
      </c>
      <c r="P16" s="667">
        <f t="shared" si="2"/>
        <v>99.99464185933515</v>
      </c>
    </row>
    <row r="17" spans="1:16" ht="51.75" customHeight="1">
      <c r="A17" s="129" t="s">
        <v>108</v>
      </c>
      <c r="B17" s="52" t="s">
        <v>141</v>
      </c>
      <c r="C17" s="84" t="s">
        <v>162</v>
      </c>
      <c r="D17" s="72">
        <f>SUM(D26:D26)</f>
        <v>429202.2</v>
      </c>
      <c r="E17" s="72">
        <f>SUM(E18:E29)</f>
        <v>578934.7082400001</v>
      </c>
      <c r="F17" s="75"/>
      <c r="G17" s="72">
        <f>SUM(G18:G28)</f>
        <v>367162.71788</v>
      </c>
      <c r="H17" s="72">
        <f>SUM(H18:H29)</f>
        <v>564532.0017799999</v>
      </c>
      <c r="I17" s="75"/>
      <c r="J17" s="72">
        <f>SUM(J18:J28)</f>
        <v>367162.71788</v>
      </c>
      <c r="K17" s="72">
        <f>SUM(K18:K29)</f>
        <v>563888.0932299999</v>
      </c>
      <c r="L17" s="75"/>
      <c r="M17" s="294"/>
      <c r="N17" s="663">
        <f t="shared" si="0"/>
        <v>1008136.90824</v>
      </c>
      <c r="O17" s="671">
        <f t="shared" si="1"/>
        <v>931694.71966</v>
      </c>
      <c r="P17" s="667">
        <f t="shared" si="2"/>
        <v>92.41747941621813</v>
      </c>
    </row>
    <row r="18" spans="1:19" ht="73.5" customHeight="1">
      <c r="A18" s="684" t="s">
        <v>104</v>
      </c>
      <c r="B18" s="686" t="s">
        <v>71</v>
      </c>
      <c r="C18" s="15" t="s">
        <v>106</v>
      </c>
      <c r="D18" s="522"/>
      <c r="E18" s="563">
        <v>48182.395899999996</v>
      </c>
      <c r="F18" s="564"/>
      <c r="G18" s="563"/>
      <c r="H18" s="632">
        <v>48119.31638</v>
      </c>
      <c r="I18" s="343"/>
      <c r="J18" s="57"/>
      <c r="K18" s="57">
        <f>H18</f>
        <v>48119.31638</v>
      </c>
      <c r="L18" s="344"/>
      <c r="M18" s="345"/>
      <c r="N18" s="663">
        <f t="shared" si="0"/>
        <v>48182.395899999996</v>
      </c>
      <c r="O18" s="671">
        <f t="shared" si="1"/>
        <v>48119.31638</v>
      </c>
      <c r="P18" s="667">
        <f t="shared" si="2"/>
        <v>99.86908181126792</v>
      </c>
      <c r="Q18" s="670">
        <f>N18+N19</f>
        <v>313500.64024000004</v>
      </c>
      <c r="R18" s="673">
        <f>O18+O19</f>
        <v>312893.77522999997</v>
      </c>
      <c r="S18" s="649">
        <f>R18*100/Q18</f>
        <v>99.80642303966732</v>
      </c>
    </row>
    <row r="19" spans="1:52" s="570" customFormat="1" ht="110.25" customHeight="1">
      <c r="A19" s="685"/>
      <c r="B19" s="687"/>
      <c r="C19" s="562" t="s">
        <v>102</v>
      </c>
      <c r="D19" s="563"/>
      <c r="E19" s="563">
        <v>265318.24434000003</v>
      </c>
      <c r="F19" s="564"/>
      <c r="G19" s="563"/>
      <c r="H19" s="565">
        <v>264774.45885</v>
      </c>
      <c r="I19" s="566"/>
      <c r="J19" s="567"/>
      <c r="K19" s="567">
        <v>264130.55029999994</v>
      </c>
      <c r="L19" s="568"/>
      <c r="M19" s="569"/>
      <c r="N19" s="663">
        <f t="shared" si="0"/>
        <v>265318.24434000003</v>
      </c>
      <c r="O19" s="671">
        <f t="shared" si="1"/>
        <v>264774.45885</v>
      </c>
      <c r="P19" s="667">
        <f t="shared" si="2"/>
        <v>99.7950440644017</v>
      </c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49"/>
      <c r="AU19" s="649"/>
      <c r="AV19" s="649"/>
      <c r="AW19" s="649"/>
      <c r="AX19" s="649"/>
      <c r="AY19" s="649"/>
      <c r="AZ19" s="649"/>
    </row>
    <row r="20" spans="1:16" ht="166.5" customHeight="1">
      <c r="A20" s="127" t="s">
        <v>85</v>
      </c>
      <c r="B20" s="47" t="s">
        <v>213</v>
      </c>
      <c r="C20" s="34" t="s">
        <v>106</v>
      </c>
      <c r="D20" s="21"/>
      <c r="E20" s="573">
        <v>6594.5</v>
      </c>
      <c r="F20" s="578"/>
      <c r="G20" s="573"/>
      <c r="H20" s="573">
        <v>6594.10641</v>
      </c>
      <c r="I20" s="92"/>
      <c r="J20" s="57"/>
      <c r="K20" s="57">
        <f aca="true" t="shared" si="4" ref="K20:K29">H20</f>
        <v>6594.10641</v>
      </c>
      <c r="L20" s="103"/>
      <c r="M20" s="291"/>
      <c r="N20" s="663">
        <f t="shared" si="0"/>
        <v>6594.5</v>
      </c>
      <c r="O20" s="671">
        <f t="shared" si="1"/>
        <v>6594.10641</v>
      </c>
      <c r="P20" s="667">
        <f t="shared" si="2"/>
        <v>99.99403154143606</v>
      </c>
    </row>
    <row r="21" spans="1:16" ht="210" customHeight="1">
      <c r="A21" s="436" t="s">
        <v>86</v>
      </c>
      <c r="B21" s="56" t="s">
        <v>215</v>
      </c>
      <c r="C21" s="35" t="s">
        <v>106</v>
      </c>
      <c r="D21" s="21"/>
      <c r="E21" s="573">
        <v>934.5</v>
      </c>
      <c r="F21" s="578"/>
      <c r="G21" s="573"/>
      <c r="H21" s="595">
        <v>770.68692</v>
      </c>
      <c r="I21" s="343"/>
      <c r="J21" s="57"/>
      <c r="K21" s="57">
        <f t="shared" si="4"/>
        <v>770.68692</v>
      </c>
      <c r="L21" s="344"/>
      <c r="M21" s="345"/>
      <c r="N21" s="663">
        <f t="shared" si="0"/>
        <v>934.5</v>
      </c>
      <c r="O21" s="671">
        <f t="shared" si="1"/>
        <v>770.68692</v>
      </c>
      <c r="P21" s="667">
        <f t="shared" si="2"/>
        <v>82.47051043338683</v>
      </c>
    </row>
    <row r="22" spans="1:16" ht="115.5" customHeight="1" hidden="1">
      <c r="A22" s="436" t="s">
        <v>147</v>
      </c>
      <c r="B22" s="56" t="s">
        <v>219</v>
      </c>
      <c r="C22" s="35" t="s">
        <v>106</v>
      </c>
      <c r="D22" s="21"/>
      <c r="E22" s="21"/>
      <c r="F22" s="138"/>
      <c r="G22" s="21"/>
      <c r="H22" s="130"/>
      <c r="I22" s="343"/>
      <c r="J22" s="57">
        <f>G22</f>
        <v>0</v>
      </c>
      <c r="K22" s="57">
        <f t="shared" si="4"/>
        <v>0</v>
      </c>
      <c r="L22" s="344"/>
      <c r="M22" s="345"/>
      <c r="N22" s="663">
        <f t="shared" si="0"/>
        <v>0</v>
      </c>
      <c r="O22" s="655">
        <f t="shared" si="1"/>
        <v>0</v>
      </c>
      <c r="P22" s="667" t="e">
        <f t="shared" si="2"/>
        <v>#DIV/0!</v>
      </c>
    </row>
    <row r="23" spans="1:16" ht="99.75" customHeight="1" hidden="1">
      <c r="A23" s="436" t="s">
        <v>216</v>
      </c>
      <c r="B23" s="56" t="s">
        <v>220</v>
      </c>
      <c r="C23" s="35" t="s">
        <v>106</v>
      </c>
      <c r="D23" s="21"/>
      <c r="E23" s="21"/>
      <c r="F23" s="138"/>
      <c r="G23" s="21"/>
      <c r="H23" s="130"/>
      <c r="I23" s="343"/>
      <c r="J23" s="57">
        <f>G23</f>
        <v>0</v>
      </c>
      <c r="K23" s="57">
        <f t="shared" si="4"/>
        <v>0</v>
      </c>
      <c r="L23" s="344"/>
      <c r="M23" s="345"/>
      <c r="N23" s="663">
        <f t="shared" si="0"/>
        <v>0</v>
      </c>
      <c r="O23" s="655">
        <f t="shared" si="1"/>
        <v>0</v>
      </c>
      <c r="P23" s="667" t="e">
        <f t="shared" si="2"/>
        <v>#DIV/0!</v>
      </c>
    </row>
    <row r="24" spans="1:16" ht="115.5" customHeight="1">
      <c r="A24" s="436" t="s">
        <v>217</v>
      </c>
      <c r="B24" s="56" t="s">
        <v>221</v>
      </c>
      <c r="C24" s="35" t="s">
        <v>106</v>
      </c>
      <c r="D24" s="21"/>
      <c r="E24" s="573">
        <v>6875.3</v>
      </c>
      <c r="F24" s="578"/>
      <c r="G24" s="573"/>
      <c r="H24" s="595">
        <v>6862.11418</v>
      </c>
      <c r="I24" s="343"/>
      <c r="J24" s="57"/>
      <c r="K24" s="57">
        <f t="shared" si="4"/>
        <v>6862.11418</v>
      </c>
      <c r="L24" s="344"/>
      <c r="M24" s="345"/>
      <c r="N24" s="663">
        <f t="shared" si="0"/>
        <v>6875.3</v>
      </c>
      <c r="O24" s="671">
        <f t="shared" si="1"/>
        <v>6862.11418</v>
      </c>
      <c r="P24" s="667">
        <f t="shared" si="2"/>
        <v>99.80821462336188</v>
      </c>
    </row>
    <row r="25" spans="1:16" ht="0.75" customHeight="1" hidden="1">
      <c r="A25" s="436" t="s">
        <v>218</v>
      </c>
      <c r="B25" s="56" t="s">
        <v>222</v>
      </c>
      <c r="C25" s="35" t="s">
        <v>106</v>
      </c>
      <c r="D25" s="21"/>
      <c r="E25" s="21"/>
      <c r="F25" s="138"/>
      <c r="G25" s="21"/>
      <c r="H25" s="130"/>
      <c r="I25" s="343"/>
      <c r="J25" s="57">
        <f>G25</f>
        <v>0</v>
      </c>
      <c r="K25" s="57">
        <f t="shared" si="4"/>
        <v>0</v>
      </c>
      <c r="L25" s="344"/>
      <c r="M25" s="345"/>
      <c r="N25" s="663">
        <f t="shared" si="0"/>
        <v>0</v>
      </c>
      <c r="O25" s="655">
        <f t="shared" si="1"/>
        <v>0</v>
      </c>
      <c r="P25" s="667" t="e">
        <f t="shared" si="2"/>
        <v>#DIV/0!</v>
      </c>
    </row>
    <row r="26" spans="1:16" ht="104.25" customHeight="1">
      <c r="A26" s="436" t="s">
        <v>340</v>
      </c>
      <c r="B26" s="56" t="s">
        <v>338</v>
      </c>
      <c r="C26" s="35" t="s">
        <v>106</v>
      </c>
      <c r="D26" s="573">
        <v>429202.2</v>
      </c>
      <c r="E26" s="573">
        <v>94215.118</v>
      </c>
      <c r="F26" s="578"/>
      <c r="G26" s="573">
        <v>367162.71788</v>
      </c>
      <c r="H26" s="573">
        <v>80596.66904</v>
      </c>
      <c r="I26" s="343"/>
      <c r="J26" s="57">
        <f>G26</f>
        <v>367162.71788</v>
      </c>
      <c r="K26" s="57">
        <f t="shared" si="4"/>
        <v>80596.66904</v>
      </c>
      <c r="L26" s="344"/>
      <c r="M26" s="345"/>
      <c r="N26" s="663">
        <f t="shared" si="0"/>
        <v>523417.318</v>
      </c>
      <c r="O26" s="671">
        <f t="shared" si="1"/>
        <v>447759.38692</v>
      </c>
      <c r="P26" s="667">
        <f t="shared" si="2"/>
        <v>85.54539017373514</v>
      </c>
    </row>
    <row r="27" spans="1:16" ht="165" customHeight="1">
      <c r="A27" s="436" t="s">
        <v>429</v>
      </c>
      <c r="B27" s="56" t="s">
        <v>430</v>
      </c>
      <c r="C27" s="35" t="s">
        <v>106</v>
      </c>
      <c r="D27" s="21"/>
      <c r="E27" s="573">
        <v>5000</v>
      </c>
      <c r="F27" s="578"/>
      <c r="G27" s="573"/>
      <c r="H27" s="595">
        <v>5000</v>
      </c>
      <c r="I27" s="343"/>
      <c r="J27" s="57"/>
      <c r="K27" s="57">
        <f>H27</f>
        <v>5000</v>
      </c>
      <c r="L27" s="344"/>
      <c r="M27" s="345"/>
      <c r="N27" s="663">
        <f t="shared" si="0"/>
        <v>5000</v>
      </c>
      <c r="O27" s="671">
        <f t="shared" si="1"/>
        <v>5000</v>
      </c>
      <c r="P27" s="667">
        <f t="shared" si="2"/>
        <v>100</v>
      </c>
    </row>
    <row r="28" spans="1:17" ht="60.75" customHeight="1">
      <c r="A28" s="684" t="s">
        <v>335</v>
      </c>
      <c r="B28" s="686" t="s">
        <v>414</v>
      </c>
      <c r="C28" s="35" t="s">
        <v>106</v>
      </c>
      <c r="D28" s="21"/>
      <c r="E28" s="573">
        <v>145000</v>
      </c>
      <c r="F28" s="578"/>
      <c r="G28" s="573"/>
      <c r="H28" s="631">
        <v>145000</v>
      </c>
      <c r="I28" s="343"/>
      <c r="J28" s="57"/>
      <c r="K28" s="57">
        <f t="shared" si="4"/>
        <v>145000</v>
      </c>
      <c r="L28" s="344"/>
      <c r="M28" s="345"/>
      <c r="N28" s="663">
        <f t="shared" si="0"/>
        <v>145000</v>
      </c>
      <c r="O28" s="671">
        <f t="shared" si="1"/>
        <v>145000</v>
      </c>
      <c r="P28" s="667">
        <f t="shared" si="2"/>
        <v>100</v>
      </c>
      <c r="Q28" s="674">
        <f>N28+N29</f>
        <v>151814.65</v>
      </c>
    </row>
    <row r="29" spans="1:52" s="570" customFormat="1" ht="101.25" customHeight="1">
      <c r="A29" s="685"/>
      <c r="B29" s="687"/>
      <c r="C29" s="571" t="s">
        <v>102</v>
      </c>
      <c r="D29" s="573"/>
      <c r="E29" s="573">
        <v>6814.650000000001</v>
      </c>
      <c r="F29" s="578"/>
      <c r="G29" s="573"/>
      <c r="H29" s="573">
        <v>6814.650000000001</v>
      </c>
      <c r="I29" s="566"/>
      <c r="J29" s="567"/>
      <c r="K29" s="567">
        <f t="shared" si="4"/>
        <v>6814.650000000001</v>
      </c>
      <c r="L29" s="568"/>
      <c r="M29" s="569"/>
      <c r="N29" s="663">
        <f t="shared" si="0"/>
        <v>6814.650000000001</v>
      </c>
      <c r="O29" s="671">
        <f t="shared" si="1"/>
        <v>6814.650000000001</v>
      </c>
      <c r="P29" s="667">
        <f t="shared" si="2"/>
        <v>99.99999999999999</v>
      </c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</row>
    <row r="30" spans="1:52" s="73" customFormat="1" ht="54.75" customHeight="1">
      <c r="A30" s="112" t="s">
        <v>109</v>
      </c>
      <c r="B30" s="85" t="s">
        <v>0</v>
      </c>
      <c r="C30" s="84" t="s">
        <v>162</v>
      </c>
      <c r="D30" s="76"/>
      <c r="E30" s="503">
        <f>SUM(E31:E36)</f>
        <v>4031404.2145999996</v>
      </c>
      <c r="F30" s="503"/>
      <c r="G30" s="76"/>
      <c r="H30" s="76">
        <f>SUM(H31:H36)</f>
        <v>4031060.7239699997</v>
      </c>
      <c r="I30" s="503"/>
      <c r="J30" s="503"/>
      <c r="K30" s="503">
        <f>SUM(K31:K36)</f>
        <v>4029763.7923299996</v>
      </c>
      <c r="L30" s="87"/>
      <c r="M30" s="295"/>
      <c r="N30" s="663">
        <f t="shared" si="0"/>
        <v>4031404.2145999996</v>
      </c>
      <c r="O30" s="671">
        <f t="shared" si="1"/>
        <v>4031060.7239699997</v>
      </c>
      <c r="P30" s="667">
        <f t="shared" si="2"/>
        <v>99.99147962814654</v>
      </c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  <c r="AU30" s="649"/>
      <c r="AV30" s="649"/>
      <c r="AW30" s="649"/>
      <c r="AX30" s="649"/>
      <c r="AY30" s="649"/>
      <c r="AZ30" s="649"/>
    </row>
    <row r="31" spans="1:16" ht="122.25" customHeight="1">
      <c r="A31" s="126" t="s">
        <v>113</v>
      </c>
      <c r="B31" s="47" t="s">
        <v>224</v>
      </c>
      <c r="C31" s="34" t="s">
        <v>106</v>
      </c>
      <c r="D31" s="108"/>
      <c r="E31" s="573">
        <v>3620813.9</v>
      </c>
      <c r="F31" s="636"/>
      <c r="G31" s="573"/>
      <c r="H31" s="595">
        <v>3620813.9</v>
      </c>
      <c r="I31" s="504"/>
      <c r="J31" s="504"/>
      <c r="K31" s="504">
        <f>H31</f>
        <v>3620813.9</v>
      </c>
      <c r="L31" s="103"/>
      <c r="M31" s="291"/>
      <c r="N31" s="663">
        <f t="shared" si="0"/>
        <v>3620813.9</v>
      </c>
      <c r="O31" s="671">
        <f t="shared" si="1"/>
        <v>3620813.9</v>
      </c>
      <c r="P31" s="667">
        <f t="shared" si="2"/>
        <v>100</v>
      </c>
    </row>
    <row r="32" spans="1:16" ht="198.75" customHeight="1">
      <c r="A32" s="127" t="s">
        <v>88</v>
      </c>
      <c r="B32" s="47" t="s">
        <v>24</v>
      </c>
      <c r="C32" s="34" t="s">
        <v>106</v>
      </c>
      <c r="D32" s="108"/>
      <c r="E32" s="573">
        <v>322162.4</v>
      </c>
      <c r="F32" s="578"/>
      <c r="G32" s="573"/>
      <c r="H32" s="595">
        <v>322162.4</v>
      </c>
      <c r="I32" s="314"/>
      <c r="J32" s="57"/>
      <c r="K32" s="57">
        <f>H32</f>
        <v>322162.4</v>
      </c>
      <c r="L32" s="103"/>
      <c r="M32" s="291"/>
      <c r="N32" s="663">
        <f t="shared" si="0"/>
        <v>322162.4</v>
      </c>
      <c r="O32" s="671">
        <f t="shared" si="1"/>
        <v>322162.4</v>
      </c>
      <c r="P32" s="667">
        <f t="shared" si="2"/>
        <v>100</v>
      </c>
    </row>
    <row r="33" spans="1:16" ht="229.5" customHeight="1">
      <c r="A33" s="127" t="s">
        <v>25</v>
      </c>
      <c r="B33" s="47" t="s">
        <v>39</v>
      </c>
      <c r="C33" s="15" t="s">
        <v>106</v>
      </c>
      <c r="D33" s="108"/>
      <c r="E33" s="573">
        <v>5231.3</v>
      </c>
      <c r="F33" s="578"/>
      <c r="G33" s="573"/>
      <c r="H33" s="595">
        <v>5231.226</v>
      </c>
      <c r="I33" s="94"/>
      <c r="J33" s="57"/>
      <c r="K33" s="57">
        <f>H33</f>
        <v>5231.226</v>
      </c>
      <c r="L33" s="103"/>
      <c r="M33" s="291"/>
      <c r="N33" s="663">
        <f t="shared" si="0"/>
        <v>5231.3</v>
      </c>
      <c r="O33" s="671">
        <f t="shared" si="1"/>
        <v>5231.226</v>
      </c>
      <c r="P33" s="667">
        <f t="shared" si="2"/>
        <v>99.99858543765411</v>
      </c>
    </row>
    <row r="34" spans="1:16" ht="253.5" customHeight="1">
      <c r="A34" s="128" t="s">
        <v>30</v>
      </c>
      <c r="B34" s="39" t="s">
        <v>225</v>
      </c>
      <c r="C34" s="23" t="s">
        <v>106</v>
      </c>
      <c r="D34" s="74"/>
      <c r="E34" s="572">
        <v>14228.159</v>
      </c>
      <c r="F34" s="574"/>
      <c r="G34" s="572"/>
      <c r="H34" s="633">
        <v>14117.72751</v>
      </c>
      <c r="I34" s="95"/>
      <c r="J34" s="57"/>
      <c r="K34" s="57">
        <f>H34</f>
        <v>14117.72751</v>
      </c>
      <c r="L34" s="104"/>
      <c r="M34" s="292"/>
      <c r="N34" s="663">
        <f t="shared" si="0"/>
        <v>14228.159</v>
      </c>
      <c r="O34" s="671">
        <f t="shared" si="1"/>
        <v>14117.72751</v>
      </c>
      <c r="P34" s="667">
        <f t="shared" si="2"/>
        <v>99.22385257291546</v>
      </c>
    </row>
    <row r="35" spans="1:19" ht="95.25" customHeight="1">
      <c r="A35" s="688" t="s">
        <v>226</v>
      </c>
      <c r="B35" s="682" t="s">
        <v>78</v>
      </c>
      <c r="C35" s="23" t="s">
        <v>28</v>
      </c>
      <c r="D35" s="524"/>
      <c r="E35" s="563">
        <v>24519.89385</v>
      </c>
      <c r="F35" s="634"/>
      <c r="G35" s="625"/>
      <c r="H35" s="635">
        <v>24298.26289</v>
      </c>
      <c r="I35" s="526"/>
      <c r="J35" s="57"/>
      <c r="K35" s="57">
        <f>H35</f>
        <v>24298.26289</v>
      </c>
      <c r="L35" s="104"/>
      <c r="M35" s="292"/>
      <c r="N35" s="663">
        <f t="shared" si="0"/>
        <v>24519.89385</v>
      </c>
      <c r="O35" s="671">
        <f t="shared" si="1"/>
        <v>24298.26289</v>
      </c>
      <c r="P35" s="667">
        <f t="shared" si="2"/>
        <v>99.09611778356049</v>
      </c>
      <c r="Q35" s="670">
        <f>N35+N36</f>
        <v>68968.4556</v>
      </c>
      <c r="R35" s="673">
        <f>O35+O36</f>
        <v>68735.47046</v>
      </c>
      <c r="S35" s="649">
        <f>R35*100/Q35</f>
        <v>99.6621859399734</v>
      </c>
    </row>
    <row r="36" spans="1:52" s="570" customFormat="1" ht="105" customHeight="1">
      <c r="A36" s="689"/>
      <c r="B36" s="683"/>
      <c r="C36" s="571" t="s">
        <v>102</v>
      </c>
      <c r="D36" s="572"/>
      <c r="E36" s="573">
        <v>44448.56175</v>
      </c>
      <c r="F36" s="574"/>
      <c r="G36" s="572"/>
      <c r="H36" s="573">
        <v>44437.20757</v>
      </c>
      <c r="I36" s="575"/>
      <c r="J36" s="567"/>
      <c r="K36" s="567">
        <v>43140.27593</v>
      </c>
      <c r="L36" s="576"/>
      <c r="M36" s="577"/>
      <c r="N36" s="663">
        <f t="shared" si="0"/>
        <v>44448.56175</v>
      </c>
      <c r="O36" s="671">
        <f t="shared" si="1"/>
        <v>44437.20757</v>
      </c>
      <c r="P36" s="667">
        <f t="shared" si="2"/>
        <v>99.9744554614301</v>
      </c>
      <c r="Q36" s="649"/>
      <c r="R36" s="649"/>
      <c r="S36" s="649"/>
      <c r="T36" s="649"/>
      <c r="U36" s="649"/>
      <c r="V36" s="649"/>
      <c r="W36" s="649"/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/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/>
      <c r="AT36" s="649"/>
      <c r="AU36" s="649"/>
      <c r="AV36" s="649"/>
      <c r="AW36" s="649"/>
      <c r="AX36" s="649"/>
      <c r="AY36" s="649"/>
      <c r="AZ36" s="649"/>
    </row>
    <row r="37" spans="1:16" ht="55.5" customHeight="1">
      <c r="A37" s="71" t="s">
        <v>110</v>
      </c>
      <c r="B37" s="52" t="s">
        <v>140</v>
      </c>
      <c r="C37" s="54" t="s">
        <v>106</v>
      </c>
      <c r="D37" s="72">
        <f>SUM(D38:D40)</f>
        <v>12300</v>
      </c>
      <c r="E37" s="72">
        <f>SUM(E38:E40)</f>
        <v>36051.1</v>
      </c>
      <c r="F37" s="75"/>
      <c r="G37" s="72">
        <f>SUM(G38:G40)</f>
        <v>12300</v>
      </c>
      <c r="H37" s="72">
        <f>SUM(H38:H40)</f>
        <v>35941.332800000004</v>
      </c>
      <c r="I37" s="75"/>
      <c r="J37" s="72">
        <f>SUM(J38:J40)</f>
        <v>12300</v>
      </c>
      <c r="K37" s="72">
        <f>SUM(K38:K40)</f>
        <v>35941.332800000004</v>
      </c>
      <c r="L37" s="75"/>
      <c r="M37" s="294"/>
      <c r="N37" s="663">
        <f t="shared" si="0"/>
        <v>48351.1</v>
      </c>
      <c r="O37" s="671">
        <f t="shared" si="1"/>
        <v>48241.332800000004</v>
      </c>
      <c r="P37" s="667">
        <f t="shared" si="2"/>
        <v>99.7729788981016</v>
      </c>
    </row>
    <row r="38" spans="1:16" ht="169.5" customHeight="1">
      <c r="A38" s="336" t="s">
        <v>26</v>
      </c>
      <c r="B38" s="337" t="s">
        <v>227</v>
      </c>
      <c r="C38" s="31" t="s">
        <v>106</v>
      </c>
      <c r="D38" s="20"/>
      <c r="E38" s="582">
        <v>16851.1</v>
      </c>
      <c r="F38" s="583"/>
      <c r="G38" s="630"/>
      <c r="H38" s="584">
        <v>16821.3428</v>
      </c>
      <c r="I38" s="96"/>
      <c r="J38" s="32"/>
      <c r="K38" s="32">
        <f aca="true" t="shared" si="5" ref="J38:K40">H38</f>
        <v>16821.3428</v>
      </c>
      <c r="L38" s="105"/>
      <c r="M38" s="296"/>
      <c r="N38" s="663">
        <f t="shared" si="0"/>
        <v>16851.1</v>
      </c>
      <c r="O38" s="671">
        <f t="shared" si="1"/>
        <v>16821.3428</v>
      </c>
      <c r="P38" s="667">
        <f t="shared" si="2"/>
        <v>99.82341093459773</v>
      </c>
    </row>
    <row r="39" spans="1:16" ht="82.5" customHeight="1">
      <c r="A39" s="48" t="s">
        <v>22</v>
      </c>
      <c r="B39" s="47" t="s">
        <v>228</v>
      </c>
      <c r="C39" s="34" t="s">
        <v>106</v>
      </c>
      <c r="D39" s="21"/>
      <c r="E39" s="563">
        <v>16500</v>
      </c>
      <c r="F39" s="564"/>
      <c r="G39" s="629"/>
      <c r="H39" s="563">
        <v>16419.99</v>
      </c>
      <c r="I39" s="94"/>
      <c r="J39" s="32"/>
      <c r="K39" s="32">
        <f t="shared" si="5"/>
        <v>16419.99</v>
      </c>
      <c r="L39" s="106"/>
      <c r="M39" s="297"/>
      <c r="N39" s="663">
        <f t="shared" si="0"/>
        <v>16500</v>
      </c>
      <c r="O39" s="671">
        <f t="shared" si="1"/>
        <v>16419.99</v>
      </c>
      <c r="P39" s="667">
        <f t="shared" si="2"/>
        <v>99.51509090909093</v>
      </c>
    </row>
    <row r="40" spans="1:16" ht="84.75" customHeight="1">
      <c r="A40" s="48" t="s">
        <v>23</v>
      </c>
      <c r="B40" s="47" t="s">
        <v>229</v>
      </c>
      <c r="C40" s="34" t="s">
        <v>106</v>
      </c>
      <c r="D40" s="573">
        <v>12300</v>
      </c>
      <c r="E40" s="573">
        <v>2700</v>
      </c>
      <c r="F40" s="578"/>
      <c r="G40" s="573">
        <v>12300</v>
      </c>
      <c r="H40" s="573">
        <v>2700</v>
      </c>
      <c r="I40" s="92"/>
      <c r="J40" s="32">
        <f t="shared" si="5"/>
        <v>12300</v>
      </c>
      <c r="K40" s="32">
        <f t="shared" si="5"/>
        <v>2700</v>
      </c>
      <c r="L40" s="107"/>
      <c r="M40" s="297"/>
      <c r="N40" s="663">
        <f t="shared" si="0"/>
        <v>15000</v>
      </c>
      <c r="O40" s="671">
        <f t="shared" si="1"/>
        <v>15000</v>
      </c>
      <c r="P40" s="667">
        <f t="shared" si="2"/>
        <v>100</v>
      </c>
    </row>
    <row r="41" spans="1:16" ht="85.5" customHeight="1">
      <c r="A41" s="71" t="s">
        <v>111</v>
      </c>
      <c r="B41" s="52" t="s">
        <v>79</v>
      </c>
      <c r="C41" s="54" t="s">
        <v>162</v>
      </c>
      <c r="D41" s="72">
        <f>SUM(D42:D49)</f>
        <v>409570.10000000003</v>
      </c>
      <c r="E41" s="76">
        <f>SUM(E42:E49)</f>
        <v>197365.95341999995</v>
      </c>
      <c r="F41" s="76"/>
      <c r="G41" s="76">
        <f>SUM(G42:G49)</f>
        <v>403754.35999</v>
      </c>
      <c r="H41" s="76">
        <f>SUM(H42:H49)</f>
        <v>196158.33446999997</v>
      </c>
      <c r="I41" s="76"/>
      <c r="J41" s="76">
        <f>SUM(J42:J49)</f>
        <v>403754.35999</v>
      </c>
      <c r="K41" s="76">
        <f>SUM(K42:K49)</f>
        <v>196158.33446999997</v>
      </c>
      <c r="L41" s="76"/>
      <c r="M41" s="76"/>
      <c r="N41" s="663">
        <f t="shared" si="0"/>
        <v>606936.05342</v>
      </c>
      <c r="O41" s="671">
        <f t="shared" si="1"/>
        <v>599912.69446</v>
      </c>
      <c r="P41" s="667">
        <f t="shared" si="2"/>
        <v>98.84281730827747</v>
      </c>
    </row>
    <row r="42" spans="1:16" ht="45" customHeight="1">
      <c r="A42" s="692" t="s">
        <v>1</v>
      </c>
      <c r="B42" s="691" t="s">
        <v>80</v>
      </c>
      <c r="C42" s="34" t="s">
        <v>106</v>
      </c>
      <c r="D42" s="21"/>
      <c r="E42" s="21"/>
      <c r="F42" s="138"/>
      <c r="G42" s="21"/>
      <c r="H42" s="21"/>
      <c r="I42" s="92"/>
      <c r="J42" s="57"/>
      <c r="K42" s="57"/>
      <c r="L42" s="92"/>
      <c r="M42" s="561"/>
      <c r="N42" s="663"/>
      <c r="O42" s="671"/>
      <c r="P42" s="667"/>
    </row>
    <row r="43" spans="1:52" s="570" customFormat="1" ht="42" customHeight="1">
      <c r="A43" s="693"/>
      <c r="B43" s="691"/>
      <c r="C43" s="562" t="s">
        <v>101</v>
      </c>
      <c r="D43" s="573">
        <v>271062.7</v>
      </c>
      <c r="E43" s="573">
        <v>161265.0144</v>
      </c>
      <c r="F43" s="578"/>
      <c r="G43" s="573">
        <v>271062.7</v>
      </c>
      <c r="H43" s="573">
        <v>161265.0144</v>
      </c>
      <c r="I43" s="588"/>
      <c r="J43" s="567">
        <f>G43</f>
        <v>271062.7</v>
      </c>
      <c r="K43" s="567">
        <f aca="true" t="shared" si="6" ref="K43:K49">H43</f>
        <v>161265.0144</v>
      </c>
      <c r="L43" s="588"/>
      <c r="M43" s="592"/>
      <c r="N43" s="663">
        <f t="shared" si="0"/>
        <v>432327.7144</v>
      </c>
      <c r="O43" s="671">
        <f t="shared" si="1"/>
        <v>432327.7144</v>
      </c>
      <c r="P43" s="667">
        <f t="shared" si="2"/>
        <v>100</v>
      </c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  <c r="AS43" s="649"/>
      <c r="AT43" s="649"/>
      <c r="AU43" s="649"/>
      <c r="AV43" s="649"/>
      <c r="AW43" s="649"/>
      <c r="AX43" s="649"/>
      <c r="AY43" s="649"/>
      <c r="AZ43" s="649"/>
    </row>
    <row r="44" spans="1:19" ht="38.25" customHeight="1">
      <c r="A44" s="682" t="s">
        <v>230</v>
      </c>
      <c r="B44" s="682" t="s">
        <v>231</v>
      </c>
      <c r="C44" s="527" t="s">
        <v>106</v>
      </c>
      <c r="D44" s="563">
        <v>14270.2</v>
      </c>
      <c r="E44" s="563">
        <v>441.34639</v>
      </c>
      <c r="F44" s="564"/>
      <c r="G44" s="563">
        <v>14270.2</v>
      </c>
      <c r="H44" s="563">
        <v>441.34639</v>
      </c>
      <c r="I44" s="528"/>
      <c r="J44" s="529">
        <f>G44</f>
        <v>14270.2</v>
      </c>
      <c r="K44" s="57">
        <f t="shared" si="6"/>
        <v>441.34639</v>
      </c>
      <c r="L44" s="38"/>
      <c r="M44" s="346"/>
      <c r="N44" s="663">
        <f t="shared" si="0"/>
        <v>14711.546390000001</v>
      </c>
      <c r="O44" s="671">
        <f t="shared" si="1"/>
        <v>14711.546390000001</v>
      </c>
      <c r="P44" s="667">
        <f t="shared" si="2"/>
        <v>100</v>
      </c>
      <c r="Q44" s="670">
        <f>N44+N45</f>
        <v>30829.16139</v>
      </c>
      <c r="R44" s="673">
        <f>O44+O45</f>
        <v>29801.41069</v>
      </c>
      <c r="S44" s="649">
        <f>R44*100/Q44</f>
        <v>96.66630341643555</v>
      </c>
    </row>
    <row r="45" spans="1:52" s="570" customFormat="1" ht="48" customHeight="1">
      <c r="A45" s="683"/>
      <c r="B45" s="683"/>
      <c r="C45" s="590" t="s">
        <v>101</v>
      </c>
      <c r="D45" s="563"/>
      <c r="E45" s="563">
        <v>16117.615</v>
      </c>
      <c r="F45" s="564"/>
      <c r="G45" s="563"/>
      <c r="H45" s="563">
        <v>15089.8643</v>
      </c>
      <c r="I45" s="564"/>
      <c r="J45" s="565"/>
      <c r="K45" s="567">
        <f t="shared" si="6"/>
        <v>15089.8643</v>
      </c>
      <c r="L45" s="578"/>
      <c r="M45" s="591"/>
      <c r="N45" s="663">
        <f t="shared" si="0"/>
        <v>16117.615</v>
      </c>
      <c r="O45" s="671">
        <f t="shared" si="1"/>
        <v>15089.8643</v>
      </c>
      <c r="P45" s="667">
        <f t="shared" si="2"/>
        <v>93.62343187872399</v>
      </c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49"/>
      <c r="AK45" s="649"/>
      <c r="AL45" s="649"/>
      <c r="AM45" s="649"/>
      <c r="AN45" s="649"/>
      <c r="AO45" s="649"/>
      <c r="AP45" s="649"/>
      <c r="AQ45" s="649"/>
      <c r="AR45" s="649"/>
      <c r="AS45" s="649"/>
      <c r="AT45" s="649"/>
      <c r="AU45" s="649"/>
      <c r="AV45" s="649"/>
      <c r="AW45" s="649"/>
      <c r="AX45" s="649"/>
      <c r="AY45" s="649"/>
      <c r="AZ45" s="649"/>
    </row>
    <row r="46" spans="1:16" ht="85.5" customHeight="1">
      <c r="A46" s="48" t="s">
        <v>341</v>
      </c>
      <c r="B46" s="47" t="s">
        <v>342</v>
      </c>
      <c r="C46" s="527" t="s">
        <v>106</v>
      </c>
      <c r="D46" s="563">
        <v>92822</v>
      </c>
      <c r="E46" s="563">
        <v>2870.78351</v>
      </c>
      <c r="F46" s="564"/>
      <c r="G46" s="637">
        <v>87006.25999</v>
      </c>
      <c r="H46" s="631">
        <v>2690.91526</v>
      </c>
      <c r="I46" s="530"/>
      <c r="J46" s="529">
        <f>G46</f>
        <v>87006.25999</v>
      </c>
      <c r="K46" s="57">
        <f t="shared" si="6"/>
        <v>2690.91526</v>
      </c>
      <c r="L46" s="106"/>
      <c r="M46" s="297"/>
      <c r="N46" s="663">
        <f t="shared" si="0"/>
        <v>95692.78351</v>
      </c>
      <c r="O46" s="671">
        <f t="shared" si="1"/>
        <v>89697.17525</v>
      </c>
      <c r="P46" s="667">
        <f t="shared" si="2"/>
        <v>93.73452413015717</v>
      </c>
    </row>
    <row r="47" spans="1:16" ht="44.25" customHeight="1">
      <c r="A47" s="48" t="s">
        <v>343</v>
      </c>
      <c r="B47" s="47" t="s">
        <v>346</v>
      </c>
      <c r="C47" s="527" t="s">
        <v>106</v>
      </c>
      <c r="D47" s="563">
        <v>20721</v>
      </c>
      <c r="E47" s="563">
        <v>640.85567</v>
      </c>
      <c r="F47" s="564"/>
      <c r="G47" s="563">
        <v>20721</v>
      </c>
      <c r="H47" s="563">
        <v>640.85567</v>
      </c>
      <c r="I47" s="530"/>
      <c r="J47" s="529">
        <f>G47</f>
        <v>20721</v>
      </c>
      <c r="K47" s="57">
        <f t="shared" si="6"/>
        <v>640.85567</v>
      </c>
      <c r="L47" s="106"/>
      <c r="M47" s="297"/>
      <c r="N47" s="663">
        <f t="shared" si="0"/>
        <v>21361.85567</v>
      </c>
      <c r="O47" s="671">
        <f t="shared" si="1"/>
        <v>21361.85567</v>
      </c>
      <c r="P47" s="667">
        <f t="shared" si="2"/>
        <v>100.00000000000001</v>
      </c>
    </row>
    <row r="48" spans="1:16" ht="82.5" customHeight="1">
      <c r="A48" s="48" t="s">
        <v>344</v>
      </c>
      <c r="B48" s="47" t="s">
        <v>347</v>
      </c>
      <c r="C48" s="527" t="s">
        <v>106</v>
      </c>
      <c r="D48" s="563">
        <v>10694.2</v>
      </c>
      <c r="E48" s="563">
        <v>13330.74845</v>
      </c>
      <c r="F48" s="564"/>
      <c r="G48" s="637">
        <v>10694.2</v>
      </c>
      <c r="H48" s="631">
        <v>13330.74845</v>
      </c>
      <c r="I48" s="530"/>
      <c r="J48" s="529">
        <f>G48</f>
        <v>10694.2</v>
      </c>
      <c r="K48" s="57">
        <f>H48</f>
        <v>13330.74845</v>
      </c>
      <c r="L48" s="106"/>
      <c r="M48" s="297"/>
      <c r="N48" s="663">
        <f t="shared" si="0"/>
        <v>24024.94845</v>
      </c>
      <c r="O48" s="671">
        <f t="shared" si="1"/>
        <v>24024.94845</v>
      </c>
      <c r="P48" s="667">
        <f t="shared" si="2"/>
        <v>100.00000000000001</v>
      </c>
    </row>
    <row r="49" spans="1:16" ht="118.5" customHeight="1">
      <c r="A49" s="48" t="s">
        <v>345</v>
      </c>
      <c r="B49" s="47" t="s">
        <v>348</v>
      </c>
      <c r="C49" s="527" t="s">
        <v>106</v>
      </c>
      <c r="D49" s="522"/>
      <c r="E49" s="563">
        <v>2699.59</v>
      </c>
      <c r="F49" s="564"/>
      <c r="G49" s="629"/>
      <c r="H49" s="563">
        <v>2699.59</v>
      </c>
      <c r="I49" s="530"/>
      <c r="J49" s="529"/>
      <c r="K49" s="57">
        <f t="shared" si="6"/>
        <v>2699.59</v>
      </c>
      <c r="L49" s="106"/>
      <c r="M49" s="297"/>
      <c r="N49" s="663">
        <f t="shared" si="0"/>
        <v>2699.59</v>
      </c>
      <c r="O49" s="671">
        <f t="shared" si="1"/>
        <v>2699.59</v>
      </c>
      <c r="P49" s="667">
        <f t="shared" si="2"/>
        <v>100</v>
      </c>
    </row>
    <row r="50" spans="1:16" ht="90.75" customHeight="1">
      <c r="A50" s="54" t="s">
        <v>73</v>
      </c>
      <c r="B50" s="52" t="s">
        <v>351</v>
      </c>
      <c r="C50" s="531" t="s">
        <v>162</v>
      </c>
      <c r="D50" s="532">
        <f>SUM(D51:D53)</f>
        <v>99001</v>
      </c>
      <c r="E50" s="532">
        <f>SUM(E51:E53)</f>
        <v>170855.68792</v>
      </c>
      <c r="F50" s="533"/>
      <c r="G50" s="558">
        <f>SUM(G51:G53)</f>
        <v>99001</v>
      </c>
      <c r="H50" s="532">
        <f>SUM(H51:H53)</f>
        <v>170855.68792</v>
      </c>
      <c r="I50" s="533"/>
      <c r="J50" s="532">
        <f>SUM(J51:J53)</f>
        <v>99001</v>
      </c>
      <c r="K50" s="72">
        <f>SUM(K51:K53)</f>
        <v>169338.0318</v>
      </c>
      <c r="L50" s="75"/>
      <c r="M50" s="294"/>
      <c r="N50" s="663">
        <f t="shared" si="0"/>
        <v>269856.68792</v>
      </c>
      <c r="O50" s="671">
        <f t="shared" si="1"/>
        <v>269856.68792</v>
      </c>
      <c r="P50" s="667">
        <f t="shared" si="2"/>
        <v>100</v>
      </c>
    </row>
    <row r="51" spans="1:52" s="570" customFormat="1" ht="76.5" customHeight="1">
      <c r="A51" s="714" t="s">
        <v>232</v>
      </c>
      <c r="B51" s="713" t="s">
        <v>233</v>
      </c>
      <c r="C51" s="581" t="s">
        <v>102</v>
      </c>
      <c r="D51" s="582">
        <v>97205.5</v>
      </c>
      <c r="E51" s="582">
        <v>156810.49091</v>
      </c>
      <c r="F51" s="583"/>
      <c r="G51" s="582">
        <v>97205.5</v>
      </c>
      <c r="H51" s="582">
        <v>156810.49091</v>
      </c>
      <c r="I51" s="583"/>
      <c r="J51" s="584">
        <f aca="true" t="shared" si="7" ref="J51:K53">G51</f>
        <v>97205.5</v>
      </c>
      <c r="K51" s="585">
        <v>155292.83479</v>
      </c>
      <c r="L51" s="586"/>
      <c r="M51" s="587"/>
      <c r="N51" s="663">
        <f t="shared" si="0"/>
        <v>254015.99091</v>
      </c>
      <c r="O51" s="671">
        <f t="shared" si="1"/>
        <v>254015.99091</v>
      </c>
      <c r="P51" s="667">
        <f t="shared" si="2"/>
        <v>100</v>
      </c>
      <c r="Q51" s="670">
        <f>N51+N52</f>
        <v>268005.65699</v>
      </c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/>
      <c r="AT51" s="649"/>
      <c r="AU51" s="649"/>
      <c r="AV51" s="649"/>
      <c r="AW51" s="649"/>
      <c r="AX51" s="649"/>
      <c r="AY51" s="649"/>
      <c r="AZ51" s="649"/>
    </row>
    <row r="52" spans="1:52" s="73" customFormat="1" ht="60.75" customHeight="1">
      <c r="A52" s="714"/>
      <c r="B52" s="713"/>
      <c r="C52" s="535" t="s">
        <v>106</v>
      </c>
      <c r="D52" s="536"/>
      <c r="E52" s="625">
        <v>13989.66608</v>
      </c>
      <c r="F52" s="634"/>
      <c r="G52" s="625"/>
      <c r="H52" s="625">
        <v>13989.66608</v>
      </c>
      <c r="I52" s="525"/>
      <c r="J52" s="534"/>
      <c r="K52" s="133">
        <f t="shared" si="7"/>
        <v>13989.66608</v>
      </c>
      <c r="L52" s="140"/>
      <c r="M52" s="298"/>
      <c r="N52" s="663">
        <f t="shared" si="0"/>
        <v>13989.66608</v>
      </c>
      <c r="O52" s="671">
        <f t="shared" si="1"/>
        <v>13989.66608</v>
      </c>
      <c r="P52" s="667">
        <f t="shared" si="2"/>
        <v>100</v>
      </c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649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/>
      <c r="AT52" s="649"/>
      <c r="AU52" s="649"/>
      <c r="AV52" s="649"/>
      <c r="AW52" s="649"/>
      <c r="AX52" s="649"/>
      <c r="AY52" s="649"/>
      <c r="AZ52" s="649"/>
    </row>
    <row r="53" spans="1:52" s="73" customFormat="1" ht="170.25" customHeight="1">
      <c r="A53" s="334" t="s">
        <v>234</v>
      </c>
      <c r="B53" s="136" t="s">
        <v>235</v>
      </c>
      <c r="C53" s="537" t="s">
        <v>106</v>
      </c>
      <c r="D53" s="563">
        <v>1795.5</v>
      </c>
      <c r="E53" s="563">
        <v>55.53093</v>
      </c>
      <c r="F53" s="564"/>
      <c r="G53" s="563">
        <v>1795.5</v>
      </c>
      <c r="H53" s="563">
        <v>55.53093</v>
      </c>
      <c r="I53" s="523"/>
      <c r="J53" s="534">
        <f t="shared" si="7"/>
        <v>1795.5</v>
      </c>
      <c r="K53" s="133">
        <f t="shared" si="7"/>
        <v>55.53093</v>
      </c>
      <c r="L53" s="138"/>
      <c r="M53" s="359"/>
      <c r="N53" s="663">
        <f t="shared" si="0"/>
        <v>1851.03093</v>
      </c>
      <c r="O53" s="671">
        <f t="shared" si="1"/>
        <v>1851.03093</v>
      </c>
      <c r="P53" s="667">
        <f t="shared" si="2"/>
        <v>100</v>
      </c>
      <c r="Q53" s="649"/>
      <c r="R53" s="649"/>
      <c r="S53" s="649"/>
      <c r="T53" s="649"/>
      <c r="U53" s="649"/>
      <c r="V53" s="649"/>
      <c r="W53" s="649"/>
      <c r="X53" s="649"/>
      <c r="Y53" s="649"/>
      <c r="Z53" s="649"/>
      <c r="AA53" s="649"/>
      <c r="AB53" s="649"/>
      <c r="AC53" s="649"/>
      <c r="AD53" s="649"/>
      <c r="AE53" s="649"/>
      <c r="AF53" s="649"/>
      <c r="AG53" s="649"/>
      <c r="AH53" s="649"/>
      <c r="AI53" s="649"/>
      <c r="AJ53" s="649"/>
      <c r="AK53" s="649"/>
      <c r="AL53" s="649"/>
      <c r="AM53" s="649"/>
      <c r="AN53" s="649"/>
      <c r="AO53" s="649"/>
      <c r="AP53" s="649"/>
      <c r="AQ53" s="649"/>
      <c r="AR53" s="649"/>
      <c r="AS53" s="649"/>
      <c r="AT53" s="649"/>
      <c r="AU53" s="649"/>
      <c r="AV53" s="649"/>
      <c r="AW53" s="649"/>
      <c r="AX53" s="649"/>
      <c r="AY53" s="649"/>
      <c r="AZ53" s="649"/>
    </row>
    <row r="54" spans="1:16" ht="21.75" customHeight="1" thickBot="1">
      <c r="A54" s="49"/>
      <c r="B54" s="50" t="s">
        <v>2</v>
      </c>
      <c r="C54" s="41"/>
      <c r="D54" s="13">
        <f>D7+D15+D17+D30+D37+D41+D50</f>
        <v>1536855.1</v>
      </c>
      <c r="E54" s="13">
        <f>E7+E15+E17+E30+E37+E41+E50</f>
        <v>11987437.410829999</v>
      </c>
      <c r="F54" s="41"/>
      <c r="G54" s="513">
        <f>G7+G15+G17+G30+G37+G41+G50</f>
        <v>1435391.47799</v>
      </c>
      <c r="H54" s="513">
        <f>H7+H15+H17+H30+H37+H41+H50</f>
        <v>11971260.72602</v>
      </c>
      <c r="I54" s="41"/>
      <c r="J54" s="13">
        <f>J7+J15+J17+J30+J37+J41+J50</f>
        <v>1299612.73954</v>
      </c>
      <c r="K54" s="13">
        <f>K7+K15+K17+K30+K37+K41+K50</f>
        <v>11848377.778230002</v>
      </c>
      <c r="L54" s="41"/>
      <c r="M54" s="299"/>
      <c r="N54" s="663">
        <f t="shared" si="0"/>
        <v>13524292.510829998</v>
      </c>
      <c r="O54" s="655">
        <f t="shared" si="1"/>
        <v>13406652.20401</v>
      </c>
      <c r="P54" s="667">
        <f t="shared" si="2"/>
        <v>99.13015555729962</v>
      </c>
    </row>
    <row r="55" spans="1:52" s="456" customFormat="1" ht="57" customHeight="1" thickBot="1">
      <c r="A55" s="696" t="s">
        <v>97</v>
      </c>
      <c r="B55" s="697"/>
      <c r="C55" s="697"/>
      <c r="D55" s="697"/>
      <c r="E55" s="697"/>
      <c r="F55" s="697"/>
      <c r="G55" s="697"/>
      <c r="H55" s="697"/>
      <c r="I55" s="697"/>
      <c r="J55" s="697"/>
      <c r="K55" s="697"/>
      <c r="L55" s="697"/>
      <c r="M55" s="698"/>
      <c r="N55" s="663"/>
      <c r="O55" s="655"/>
      <c r="P55" s="667"/>
      <c r="Q55" s="656"/>
      <c r="R55" s="656"/>
      <c r="S55" s="656"/>
      <c r="T55" s="656"/>
      <c r="U55" s="656"/>
      <c r="V55" s="656"/>
      <c r="W55" s="656"/>
      <c r="X55" s="656"/>
      <c r="Y55" s="656"/>
      <c r="Z55" s="656"/>
      <c r="AA55" s="656"/>
      <c r="AB55" s="656"/>
      <c r="AC55" s="656"/>
      <c r="AD55" s="656"/>
      <c r="AE55" s="656"/>
      <c r="AF55" s="656"/>
      <c r="AG55" s="656"/>
      <c r="AH55" s="656"/>
      <c r="AI55" s="656"/>
      <c r="AJ55" s="656"/>
      <c r="AK55" s="656"/>
      <c r="AL55" s="656"/>
      <c r="AM55" s="656"/>
      <c r="AN55" s="656"/>
      <c r="AO55" s="656"/>
      <c r="AP55" s="656"/>
      <c r="AQ55" s="656"/>
      <c r="AR55" s="656"/>
      <c r="AS55" s="656"/>
      <c r="AT55" s="656"/>
      <c r="AU55" s="656"/>
      <c r="AV55" s="656"/>
      <c r="AW55" s="656"/>
      <c r="AX55" s="656"/>
      <c r="AY55" s="656"/>
      <c r="AZ55" s="656"/>
    </row>
    <row r="56" spans="1:16" ht="69" customHeight="1">
      <c r="A56" s="81" t="s">
        <v>105</v>
      </c>
      <c r="B56" s="82" t="s">
        <v>13</v>
      </c>
      <c r="C56" s="113" t="s">
        <v>106</v>
      </c>
      <c r="D56" s="83">
        <f>SUM(D57:D60)</f>
        <v>17629.100000000002</v>
      </c>
      <c r="E56" s="83">
        <f>SUM(E57:E60)</f>
        <v>10119.2</v>
      </c>
      <c r="F56" s="83"/>
      <c r="G56" s="83">
        <f>SUM(G57:G60)</f>
        <v>16844.22031</v>
      </c>
      <c r="H56" s="83">
        <f>SUM(H57:H60)</f>
        <v>9217.21079</v>
      </c>
      <c r="I56" s="83"/>
      <c r="J56" s="83">
        <f>SUM(J57:J60)</f>
        <v>16844.22031</v>
      </c>
      <c r="K56" s="83">
        <f>SUM(K57:K60)</f>
        <v>9217.21079</v>
      </c>
      <c r="L56" s="83"/>
      <c r="M56" s="83"/>
      <c r="N56" s="663">
        <f aca="true" t="shared" si="8" ref="N56:N116">D56+E56</f>
        <v>27748.300000000003</v>
      </c>
      <c r="O56" s="671">
        <f aca="true" t="shared" si="9" ref="O56:O116">G56+H56</f>
        <v>26061.4311</v>
      </c>
      <c r="P56" s="667">
        <f aca="true" t="shared" si="10" ref="P56:P116">O56*100/N56</f>
        <v>93.92082073496394</v>
      </c>
    </row>
    <row r="57" spans="1:52" s="73" customFormat="1" ht="90" customHeight="1">
      <c r="A57" s="543" t="s">
        <v>114</v>
      </c>
      <c r="B57" s="40" t="s">
        <v>236</v>
      </c>
      <c r="C57" s="36" t="s">
        <v>106</v>
      </c>
      <c r="D57" s="131"/>
      <c r="E57" s="638">
        <v>10119.2</v>
      </c>
      <c r="F57" s="639"/>
      <c r="G57" s="640"/>
      <c r="H57" s="640">
        <v>9217.21079</v>
      </c>
      <c r="I57" s="132"/>
      <c r="J57" s="133"/>
      <c r="K57" s="133">
        <f aca="true" t="shared" si="11" ref="J57:K60">H57</f>
        <v>9217.21079</v>
      </c>
      <c r="L57" s="132"/>
      <c r="M57" s="300"/>
      <c r="N57" s="663">
        <f t="shared" si="8"/>
        <v>10119.2</v>
      </c>
      <c r="O57" s="671">
        <f t="shared" si="9"/>
        <v>9217.21079</v>
      </c>
      <c r="P57" s="667">
        <f t="shared" si="10"/>
        <v>91.0863585066013</v>
      </c>
      <c r="Q57" s="64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649"/>
      <c r="AL57" s="649"/>
      <c r="AM57" s="649"/>
      <c r="AN57" s="649"/>
      <c r="AO57" s="649"/>
      <c r="AP57" s="649"/>
      <c r="AQ57" s="649"/>
      <c r="AR57" s="649"/>
      <c r="AS57" s="649"/>
      <c r="AT57" s="649"/>
      <c r="AU57" s="649"/>
      <c r="AV57" s="649"/>
      <c r="AW57" s="649"/>
      <c r="AX57" s="649"/>
      <c r="AY57" s="649"/>
      <c r="AZ57" s="649"/>
    </row>
    <row r="58" spans="1:52" s="73" customFormat="1" ht="90" customHeight="1">
      <c r="A58" s="715" t="s">
        <v>117</v>
      </c>
      <c r="B58" s="682" t="s">
        <v>514</v>
      </c>
      <c r="C58" s="36" t="s">
        <v>106</v>
      </c>
      <c r="D58" s="638">
        <v>16717.7</v>
      </c>
      <c r="E58" s="638"/>
      <c r="F58" s="639"/>
      <c r="G58" s="640">
        <v>15932.82031</v>
      </c>
      <c r="H58" s="640"/>
      <c r="I58" s="132"/>
      <c r="J58" s="133">
        <f t="shared" si="11"/>
        <v>15932.82031</v>
      </c>
      <c r="K58" s="133"/>
      <c r="L58" s="132"/>
      <c r="M58" s="300"/>
      <c r="N58" s="663">
        <f t="shared" si="8"/>
        <v>16717.7</v>
      </c>
      <c r="O58" s="671">
        <f t="shared" si="9"/>
        <v>15932.82031</v>
      </c>
      <c r="P58" s="667">
        <f t="shared" si="10"/>
        <v>95.30509765099265</v>
      </c>
      <c r="Q58" s="654">
        <f>N58+N59+N60</f>
        <v>17629.100000000002</v>
      </c>
      <c r="R58" s="654">
        <f>O58+O59+O60</f>
        <v>16844.22031</v>
      </c>
      <c r="S58" s="649">
        <f>R58*100/Q58</f>
        <v>95.54781758569636</v>
      </c>
      <c r="T58" s="649"/>
      <c r="U58" s="649"/>
      <c r="V58" s="649"/>
      <c r="W58" s="649"/>
      <c r="X58" s="649"/>
      <c r="Y58" s="649"/>
      <c r="Z58" s="649"/>
      <c r="AA58" s="649"/>
      <c r="AB58" s="649"/>
      <c r="AC58" s="649"/>
      <c r="AD58" s="649"/>
      <c r="AE58" s="649"/>
      <c r="AF58" s="649"/>
      <c r="AG58" s="649"/>
      <c r="AH58" s="649"/>
      <c r="AI58" s="649"/>
      <c r="AJ58" s="649"/>
      <c r="AK58" s="649"/>
      <c r="AL58" s="649"/>
      <c r="AM58" s="649"/>
      <c r="AN58" s="649"/>
      <c r="AO58" s="649"/>
      <c r="AP58" s="649"/>
      <c r="AQ58" s="649"/>
      <c r="AR58" s="649"/>
      <c r="AS58" s="649"/>
      <c r="AT58" s="649"/>
      <c r="AU58" s="649"/>
      <c r="AV58" s="649"/>
      <c r="AW58" s="649"/>
      <c r="AX58" s="649"/>
      <c r="AY58" s="649"/>
      <c r="AZ58" s="649"/>
    </row>
    <row r="59" spans="1:52" s="73" customFormat="1" ht="90" customHeight="1">
      <c r="A59" s="716"/>
      <c r="B59" s="690"/>
      <c r="C59" s="36" t="s">
        <v>493</v>
      </c>
      <c r="D59" s="638">
        <v>651</v>
      </c>
      <c r="E59" s="638"/>
      <c r="F59" s="639"/>
      <c r="G59" s="638">
        <v>651</v>
      </c>
      <c r="H59" s="131"/>
      <c r="I59" s="132"/>
      <c r="J59" s="133">
        <f t="shared" si="11"/>
        <v>651</v>
      </c>
      <c r="K59" s="133"/>
      <c r="L59" s="132"/>
      <c r="M59" s="300"/>
      <c r="N59" s="663">
        <f t="shared" si="8"/>
        <v>651</v>
      </c>
      <c r="O59" s="671">
        <f t="shared" si="9"/>
        <v>651</v>
      </c>
      <c r="P59" s="667">
        <f t="shared" si="10"/>
        <v>100</v>
      </c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649"/>
      <c r="AJ59" s="649"/>
      <c r="AK59" s="649"/>
      <c r="AL59" s="649"/>
      <c r="AM59" s="649"/>
      <c r="AN59" s="649"/>
      <c r="AO59" s="649"/>
      <c r="AP59" s="649"/>
      <c r="AQ59" s="649"/>
      <c r="AR59" s="649"/>
      <c r="AS59" s="649"/>
      <c r="AT59" s="649"/>
      <c r="AU59" s="649"/>
      <c r="AV59" s="649"/>
      <c r="AW59" s="649"/>
      <c r="AX59" s="649"/>
      <c r="AY59" s="649"/>
      <c r="AZ59" s="649"/>
    </row>
    <row r="60" spans="1:52" s="73" customFormat="1" ht="90" customHeight="1">
      <c r="A60" s="717"/>
      <c r="B60" s="683"/>
      <c r="C60" s="36" t="s">
        <v>494</v>
      </c>
      <c r="D60" s="638">
        <v>260.4</v>
      </c>
      <c r="E60" s="638"/>
      <c r="F60" s="639"/>
      <c r="G60" s="638">
        <v>260.4</v>
      </c>
      <c r="H60" s="131"/>
      <c r="I60" s="132"/>
      <c r="J60" s="133">
        <f t="shared" si="11"/>
        <v>260.4</v>
      </c>
      <c r="K60" s="133"/>
      <c r="L60" s="132"/>
      <c r="M60" s="300"/>
      <c r="N60" s="663">
        <f t="shared" si="8"/>
        <v>260.4</v>
      </c>
      <c r="O60" s="671">
        <f t="shared" si="9"/>
        <v>260.4</v>
      </c>
      <c r="P60" s="667">
        <f t="shared" si="10"/>
        <v>100</v>
      </c>
      <c r="Q60" s="649"/>
      <c r="R60" s="649"/>
      <c r="S60" s="649"/>
      <c r="T60" s="649"/>
      <c r="U60" s="649"/>
      <c r="V60" s="649"/>
      <c r="W60" s="649"/>
      <c r="X60" s="649"/>
      <c r="Y60" s="649"/>
      <c r="Z60" s="649"/>
      <c r="AA60" s="649"/>
      <c r="AB60" s="649"/>
      <c r="AC60" s="649"/>
      <c r="AD60" s="649"/>
      <c r="AE60" s="649"/>
      <c r="AF60" s="649"/>
      <c r="AG60" s="649"/>
      <c r="AH60" s="649"/>
      <c r="AI60" s="649"/>
      <c r="AJ60" s="649"/>
      <c r="AK60" s="649"/>
      <c r="AL60" s="649"/>
      <c r="AM60" s="649"/>
      <c r="AN60" s="649"/>
      <c r="AO60" s="649"/>
      <c r="AP60" s="649"/>
      <c r="AQ60" s="649"/>
      <c r="AR60" s="649"/>
      <c r="AS60" s="649"/>
      <c r="AT60" s="649"/>
      <c r="AU60" s="649"/>
      <c r="AV60" s="649"/>
      <c r="AW60" s="649"/>
      <c r="AX60" s="649"/>
      <c r="AY60" s="649"/>
      <c r="AZ60" s="649"/>
    </row>
    <row r="61" spans="1:16" ht="147.75" customHeight="1">
      <c r="A61" s="367" t="s">
        <v>107</v>
      </c>
      <c r="B61" s="85" t="s">
        <v>515</v>
      </c>
      <c r="C61" s="84" t="s">
        <v>106</v>
      </c>
      <c r="D61" s="368">
        <f>SUM(D62:D65)</f>
        <v>19877</v>
      </c>
      <c r="E61" s="368">
        <f>SUM(E62:E65)</f>
        <v>116517.96375999998</v>
      </c>
      <c r="F61" s="368"/>
      <c r="G61" s="514">
        <f>SUM(G62:G65)</f>
        <v>19877</v>
      </c>
      <c r="H61" s="368">
        <f>SUM(H62:H65)</f>
        <v>115714.50624999998</v>
      </c>
      <c r="I61" s="368"/>
      <c r="J61" s="368">
        <f>SUM(J62:J65)</f>
        <v>19877</v>
      </c>
      <c r="K61" s="368">
        <f>SUM(K62:K65)</f>
        <v>115714.50624999998</v>
      </c>
      <c r="L61" s="368"/>
      <c r="M61" s="369"/>
      <c r="N61" s="663">
        <f t="shared" si="8"/>
        <v>136394.96375999998</v>
      </c>
      <c r="O61" s="671">
        <f t="shared" si="9"/>
        <v>135591.50624999998</v>
      </c>
      <c r="P61" s="667">
        <f t="shared" si="10"/>
        <v>99.41093315482398</v>
      </c>
    </row>
    <row r="62" spans="1:19" ht="41.25" customHeight="1">
      <c r="A62" s="694" t="s">
        <v>118</v>
      </c>
      <c r="B62" s="682" t="s">
        <v>237</v>
      </c>
      <c r="C62" s="15" t="s">
        <v>106</v>
      </c>
      <c r="D62" s="53"/>
      <c r="E62" s="617">
        <v>18000</v>
      </c>
      <c r="F62" s="615"/>
      <c r="G62" s="616"/>
      <c r="H62" s="638">
        <v>18000</v>
      </c>
      <c r="I62" s="365"/>
      <c r="J62" s="57"/>
      <c r="K62" s="57">
        <f aca="true" t="shared" si="12" ref="J62:K65">H62</f>
        <v>18000</v>
      </c>
      <c r="L62" s="365"/>
      <c r="M62" s="366"/>
      <c r="N62" s="663">
        <f t="shared" si="8"/>
        <v>18000</v>
      </c>
      <c r="O62" s="671">
        <f t="shared" si="9"/>
        <v>18000</v>
      </c>
      <c r="P62" s="667">
        <f t="shared" si="10"/>
        <v>100</v>
      </c>
      <c r="Q62" s="654">
        <f>N62+N63</f>
        <v>66356.24622999999</v>
      </c>
      <c r="R62" s="654">
        <f>O62+O63</f>
        <v>65552.78873999999</v>
      </c>
      <c r="S62" s="649">
        <f>R62*100/Q62</f>
        <v>98.78917579632954</v>
      </c>
    </row>
    <row r="63" spans="1:52" s="570" customFormat="1" ht="39" customHeight="1">
      <c r="A63" s="699"/>
      <c r="B63" s="683"/>
      <c r="C63" s="571" t="s">
        <v>102</v>
      </c>
      <c r="D63" s="596"/>
      <c r="E63" s="596">
        <v>48356.24623</v>
      </c>
      <c r="F63" s="597"/>
      <c r="G63" s="598"/>
      <c r="H63" s="599">
        <v>47552.788739999996</v>
      </c>
      <c r="I63" s="597"/>
      <c r="J63" s="567"/>
      <c r="K63" s="567">
        <f t="shared" si="12"/>
        <v>47552.788739999996</v>
      </c>
      <c r="L63" s="597"/>
      <c r="M63" s="600"/>
      <c r="N63" s="663">
        <f t="shared" si="8"/>
        <v>48356.24623</v>
      </c>
      <c r="O63" s="671">
        <f t="shared" si="9"/>
        <v>47552.788739999996</v>
      </c>
      <c r="P63" s="667">
        <f t="shared" si="10"/>
        <v>98.33846182729226</v>
      </c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</row>
    <row r="64" spans="1:16" ht="36" customHeight="1">
      <c r="A64" s="694" t="s">
        <v>139</v>
      </c>
      <c r="B64" s="682" t="s">
        <v>349</v>
      </c>
      <c r="C64" s="15" t="s">
        <v>106</v>
      </c>
      <c r="D64" s="596">
        <v>19877</v>
      </c>
      <c r="E64" s="596">
        <v>614.75258</v>
      </c>
      <c r="F64" s="597"/>
      <c r="G64" s="641">
        <v>19877</v>
      </c>
      <c r="H64" s="599">
        <v>614.75256</v>
      </c>
      <c r="I64" s="459"/>
      <c r="J64" s="57">
        <f t="shared" si="12"/>
        <v>19877</v>
      </c>
      <c r="K64" s="57">
        <f t="shared" si="12"/>
        <v>614.75256</v>
      </c>
      <c r="L64" s="459"/>
      <c r="M64" s="460"/>
      <c r="N64" s="663">
        <f t="shared" si="8"/>
        <v>20491.75258</v>
      </c>
      <c r="O64" s="671">
        <f t="shared" si="9"/>
        <v>20491.75256</v>
      </c>
      <c r="P64" s="667">
        <f t="shared" si="10"/>
        <v>99.99999990239976</v>
      </c>
    </row>
    <row r="65" spans="1:52" s="570" customFormat="1" ht="37.5" customHeight="1" thickBot="1">
      <c r="A65" s="695"/>
      <c r="B65" s="690"/>
      <c r="C65" s="571" t="s">
        <v>102</v>
      </c>
      <c r="D65" s="596"/>
      <c r="E65" s="596">
        <v>49546.964949999994</v>
      </c>
      <c r="F65" s="597"/>
      <c r="G65" s="598"/>
      <c r="H65" s="599">
        <v>49546.96495</v>
      </c>
      <c r="I65" s="597"/>
      <c r="J65" s="601"/>
      <c r="K65" s="601">
        <f t="shared" si="12"/>
        <v>49546.96495</v>
      </c>
      <c r="L65" s="597"/>
      <c r="M65" s="600"/>
      <c r="N65" s="663">
        <f t="shared" si="8"/>
        <v>49546.964949999994</v>
      </c>
      <c r="O65" s="671">
        <f t="shared" si="9"/>
        <v>49546.96495</v>
      </c>
      <c r="P65" s="667">
        <f t="shared" si="10"/>
        <v>100.00000000000001</v>
      </c>
      <c r="Q65" s="670">
        <f>N65+O65</f>
        <v>99093.92989999999</v>
      </c>
      <c r="R65" s="649"/>
      <c r="S65" s="649"/>
      <c r="T65" s="649"/>
      <c r="U65" s="649"/>
      <c r="V65" s="649"/>
      <c r="W65" s="649"/>
      <c r="X65" s="649"/>
      <c r="Y65" s="649"/>
      <c r="Z65" s="649"/>
      <c r="AA65" s="649"/>
      <c r="AB65" s="649"/>
      <c r="AC65" s="649"/>
      <c r="AD65" s="649"/>
      <c r="AE65" s="649"/>
      <c r="AF65" s="649"/>
      <c r="AG65" s="649"/>
      <c r="AH65" s="649"/>
      <c r="AI65" s="649"/>
      <c r="AJ65" s="649"/>
      <c r="AK65" s="649"/>
      <c r="AL65" s="649"/>
      <c r="AM65" s="649"/>
      <c r="AN65" s="649"/>
      <c r="AO65" s="649"/>
      <c r="AP65" s="649"/>
      <c r="AQ65" s="649"/>
      <c r="AR65" s="649"/>
      <c r="AS65" s="649"/>
      <c r="AT65" s="649"/>
      <c r="AU65" s="649"/>
      <c r="AV65" s="649"/>
      <c r="AW65" s="649"/>
      <c r="AX65" s="649"/>
      <c r="AY65" s="649"/>
      <c r="AZ65" s="649"/>
    </row>
    <row r="66" spans="1:16" ht="27" thickBot="1">
      <c r="A66" s="505"/>
      <c r="B66" s="29" t="s">
        <v>2</v>
      </c>
      <c r="C66" s="506"/>
      <c r="D66" s="10">
        <f>D56+D61</f>
        <v>37506.100000000006</v>
      </c>
      <c r="E66" s="10">
        <f>E56+E61</f>
        <v>126637.16375999998</v>
      </c>
      <c r="F66" s="37"/>
      <c r="G66" s="511">
        <f>G56+G61</f>
        <v>36721.220310000004</v>
      </c>
      <c r="H66" s="10">
        <f>H56+H61</f>
        <v>124931.71703999997</v>
      </c>
      <c r="I66" s="10"/>
      <c r="J66" s="10">
        <f>J56+J61</f>
        <v>36721.220310000004</v>
      </c>
      <c r="K66" s="10">
        <f>K56+K61</f>
        <v>124931.71703999997</v>
      </c>
      <c r="L66" s="37"/>
      <c r="M66" s="310"/>
      <c r="N66" s="663">
        <f t="shared" si="8"/>
        <v>164143.26376</v>
      </c>
      <c r="O66" s="671">
        <f t="shared" si="9"/>
        <v>161652.93734999996</v>
      </c>
      <c r="P66" s="667">
        <f t="shared" si="10"/>
        <v>98.48283362170667</v>
      </c>
    </row>
    <row r="67" spans="1:52" s="461" customFormat="1" ht="36" customHeight="1" thickBot="1">
      <c r="A67" s="696" t="s">
        <v>3</v>
      </c>
      <c r="B67" s="697"/>
      <c r="C67" s="697"/>
      <c r="D67" s="697"/>
      <c r="E67" s="697"/>
      <c r="F67" s="697"/>
      <c r="G67" s="697"/>
      <c r="H67" s="697"/>
      <c r="I67" s="697"/>
      <c r="J67" s="697"/>
      <c r="K67" s="697"/>
      <c r="L67" s="697"/>
      <c r="M67" s="698"/>
      <c r="N67" s="663"/>
      <c r="O67" s="655"/>
      <c r="P67" s="667"/>
      <c r="Q67" s="657"/>
      <c r="R67" s="657"/>
      <c r="S67" s="657"/>
      <c r="T67" s="657"/>
      <c r="U67" s="657"/>
      <c r="V67" s="657"/>
      <c r="W67" s="657"/>
      <c r="X67" s="657"/>
      <c r="Y67" s="657"/>
      <c r="Z67" s="657"/>
      <c r="AA67" s="657"/>
      <c r="AB67" s="657"/>
      <c r="AC67" s="657"/>
      <c r="AD67" s="657"/>
      <c r="AE67" s="657"/>
      <c r="AF67" s="657"/>
      <c r="AG67" s="657"/>
      <c r="AH67" s="657"/>
      <c r="AI67" s="657"/>
      <c r="AJ67" s="657"/>
      <c r="AK67" s="657"/>
      <c r="AL67" s="657"/>
      <c r="AM67" s="657"/>
      <c r="AN67" s="657"/>
      <c r="AO67" s="657"/>
      <c r="AP67" s="657"/>
      <c r="AQ67" s="657"/>
      <c r="AR67" s="657"/>
      <c r="AS67" s="657"/>
      <c r="AT67" s="657"/>
      <c r="AU67" s="657"/>
      <c r="AV67" s="657"/>
      <c r="AW67" s="657"/>
      <c r="AX67" s="657"/>
      <c r="AY67" s="657"/>
      <c r="AZ67" s="657"/>
    </row>
    <row r="68" spans="1:52" s="5" customFormat="1" ht="171" customHeight="1">
      <c r="A68" s="51" t="s">
        <v>105</v>
      </c>
      <c r="B68" s="52" t="s">
        <v>81</v>
      </c>
      <c r="C68" s="54" t="s">
        <v>82</v>
      </c>
      <c r="D68" s="18"/>
      <c r="E68" s="18">
        <f>SUM(E69:E73)</f>
        <v>73191.45</v>
      </c>
      <c r="F68" s="18"/>
      <c r="G68" s="514"/>
      <c r="H68" s="368">
        <f>SUM(H69:H73)</f>
        <v>71251.61643</v>
      </c>
      <c r="I68" s="18"/>
      <c r="J68" s="18"/>
      <c r="K68" s="18">
        <f>SUM(K69:K73)</f>
        <v>71251.61643</v>
      </c>
      <c r="L68" s="18"/>
      <c r="M68" s="302"/>
      <c r="N68" s="663">
        <f t="shared" si="8"/>
        <v>73191.45</v>
      </c>
      <c r="O68" s="671">
        <f t="shared" si="9"/>
        <v>71251.61643</v>
      </c>
      <c r="P68" s="667">
        <f t="shared" si="10"/>
        <v>97.34964456914024</v>
      </c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49"/>
      <c r="AB68" s="649"/>
      <c r="AC68" s="649"/>
      <c r="AD68" s="649"/>
      <c r="AE68" s="649"/>
      <c r="AF68" s="649"/>
      <c r="AG68" s="649"/>
      <c r="AH68" s="649"/>
      <c r="AI68" s="649"/>
      <c r="AJ68" s="649"/>
      <c r="AK68" s="649"/>
      <c r="AL68" s="649"/>
      <c r="AM68" s="649"/>
      <c r="AN68" s="649"/>
      <c r="AO68" s="649"/>
      <c r="AP68" s="649"/>
      <c r="AQ68" s="649"/>
      <c r="AR68" s="649"/>
      <c r="AS68" s="649"/>
      <c r="AT68" s="649"/>
      <c r="AU68" s="649"/>
      <c r="AV68" s="649"/>
      <c r="AW68" s="649"/>
      <c r="AX68" s="649"/>
      <c r="AY68" s="649"/>
      <c r="AZ68" s="649"/>
    </row>
    <row r="69" spans="1:52" s="570" customFormat="1" ht="140.25" customHeight="1">
      <c r="A69" s="612" t="s">
        <v>114</v>
      </c>
      <c r="B69" s="594" t="s">
        <v>83</v>
      </c>
      <c r="C69" s="562" t="s">
        <v>31</v>
      </c>
      <c r="D69" s="613"/>
      <c r="E69" s="614">
        <v>3600</v>
      </c>
      <c r="F69" s="615"/>
      <c r="G69" s="616"/>
      <c r="H69" s="617">
        <v>3142.6</v>
      </c>
      <c r="I69" s="615"/>
      <c r="J69" s="585"/>
      <c r="K69" s="580">
        <f aca="true" t="shared" si="13" ref="J69:K73">H69</f>
        <v>3142.6</v>
      </c>
      <c r="L69" s="615"/>
      <c r="M69" s="618"/>
      <c r="N69" s="663">
        <f t="shared" si="8"/>
        <v>3600</v>
      </c>
      <c r="O69" s="671">
        <f t="shared" si="9"/>
        <v>3142.6</v>
      </c>
      <c r="P69" s="667">
        <f t="shared" si="10"/>
        <v>87.29444444444445</v>
      </c>
      <c r="Q69" s="649"/>
      <c r="R69" s="649"/>
      <c r="S69" s="649"/>
      <c r="T69" s="649"/>
      <c r="U69" s="649"/>
      <c r="V69" s="649"/>
      <c r="W69" s="649"/>
      <c r="X69" s="649"/>
      <c r="Y69" s="649"/>
      <c r="Z69" s="649"/>
      <c r="AA69" s="649"/>
      <c r="AB69" s="649"/>
      <c r="AC69" s="649"/>
      <c r="AD69" s="649"/>
      <c r="AE69" s="649"/>
      <c r="AF69" s="649"/>
      <c r="AG69" s="649"/>
      <c r="AH69" s="649"/>
      <c r="AI69" s="649"/>
      <c r="AJ69" s="649"/>
      <c r="AK69" s="649"/>
      <c r="AL69" s="649"/>
      <c r="AM69" s="649"/>
      <c r="AN69" s="649"/>
      <c r="AO69" s="649"/>
      <c r="AP69" s="649"/>
      <c r="AQ69" s="649"/>
      <c r="AR69" s="649"/>
      <c r="AS69" s="649"/>
      <c r="AT69" s="649"/>
      <c r="AU69" s="649"/>
      <c r="AV69" s="649"/>
      <c r="AW69" s="649"/>
      <c r="AX69" s="649"/>
      <c r="AY69" s="649"/>
      <c r="AZ69" s="649"/>
    </row>
    <row r="70" spans="1:52" s="73" customFormat="1" ht="36.75" customHeight="1">
      <c r="A70" s="404" t="s">
        <v>115</v>
      </c>
      <c r="B70" s="384" t="s">
        <v>14</v>
      </c>
      <c r="C70" s="137" t="s">
        <v>106</v>
      </c>
      <c r="D70" s="405"/>
      <c r="E70" s="614">
        <v>49991.45</v>
      </c>
      <c r="F70" s="407"/>
      <c r="G70" s="515"/>
      <c r="H70" s="617">
        <v>48509.01643</v>
      </c>
      <c r="I70" s="407"/>
      <c r="J70" s="133"/>
      <c r="K70" s="134">
        <f t="shared" si="13"/>
        <v>48509.01643</v>
      </c>
      <c r="L70" s="407"/>
      <c r="M70" s="408"/>
      <c r="N70" s="663">
        <f t="shared" si="8"/>
        <v>49991.45</v>
      </c>
      <c r="O70" s="671">
        <f t="shared" si="9"/>
        <v>48509.01643</v>
      </c>
      <c r="P70" s="667">
        <f t="shared" si="10"/>
        <v>97.03462578100856</v>
      </c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649"/>
      <c r="AB70" s="649"/>
      <c r="AC70" s="649"/>
      <c r="AD70" s="649"/>
      <c r="AE70" s="649"/>
      <c r="AF70" s="649"/>
      <c r="AG70" s="649"/>
      <c r="AH70" s="649"/>
      <c r="AI70" s="649"/>
      <c r="AJ70" s="649"/>
      <c r="AK70" s="649"/>
      <c r="AL70" s="649"/>
      <c r="AM70" s="649"/>
      <c r="AN70" s="649"/>
      <c r="AO70" s="649"/>
      <c r="AP70" s="649"/>
      <c r="AQ70" s="649"/>
      <c r="AR70" s="649"/>
      <c r="AS70" s="649"/>
      <c r="AT70" s="649"/>
      <c r="AU70" s="649"/>
      <c r="AV70" s="649"/>
      <c r="AW70" s="649"/>
      <c r="AX70" s="649"/>
      <c r="AY70" s="649"/>
      <c r="AZ70" s="649"/>
    </row>
    <row r="71" spans="1:52" s="570" customFormat="1" ht="132" customHeight="1">
      <c r="A71" s="612" t="s">
        <v>116</v>
      </c>
      <c r="B71" s="594" t="s">
        <v>153</v>
      </c>
      <c r="C71" s="562" t="s">
        <v>31</v>
      </c>
      <c r="D71" s="613"/>
      <c r="E71" s="617">
        <v>10600</v>
      </c>
      <c r="F71" s="615"/>
      <c r="G71" s="616"/>
      <c r="H71" s="617">
        <v>10600</v>
      </c>
      <c r="I71" s="615"/>
      <c r="J71" s="585"/>
      <c r="K71" s="580">
        <f t="shared" si="13"/>
        <v>10600</v>
      </c>
      <c r="L71" s="615"/>
      <c r="M71" s="618"/>
      <c r="N71" s="663">
        <f t="shared" si="8"/>
        <v>10600</v>
      </c>
      <c r="O71" s="671">
        <f t="shared" si="9"/>
        <v>10600</v>
      </c>
      <c r="P71" s="667">
        <f t="shared" si="10"/>
        <v>100</v>
      </c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49"/>
      <c r="AH71" s="649"/>
      <c r="AI71" s="649"/>
      <c r="AJ71" s="649"/>
      <c r="AK71" s="649"/>
      <c r="AL71" s="649"/>
      <c r="AM71" s="649"/>
      <c r="AN71" s="649"/>
      <c r="AO71" s="649"/>
      <c r="AP71" s="649"/>
      <c r="AQ71" s="649"/>
      <c r="AR71" s="649"/>
      <c r="AS71" s="649"/>
      <c r="AT71" s="649"/>
      <c r="AU71" s="649"/>
      <c r="AV71" s="649"/>
      <c r="AW71" s="649"/>
      <c r="AX71" s="649"/>
      <c r="AY71" s="649"/>
      <c r="AZ71" s="649"/>
    </row>
    <row r="72" spans="1:52" s="570" customFormat="1" ht="182.25" customHeight="1">
      <c r="A72" s="608" t="s">
        <v>117</v>
      </c>
      <c r="B72" s="609" t="s">
        <v>238</v>
      </c>
      <c r="C72" s="571" t="s">
        <v>31</v>
      </c>
      <c r="D72" s="610"/>
      <c r="E72" s="611">
        <v>9000</v>
      </c>
      <c r="F72" s="597"/>
      <c r="G72" s="598"/>
      <c r="H72" s="596">
        <v>9000</v>
      </c>
      <c r="I72" s="597"/>
      <c r="J72" s="585"/>
      <c r="K72" s="595">
        <f t="shared" si="13"/>
        <v>9000</v>
      </c>
      <c r="L72" s="597"/>
      <c r="M72" s="600"/>
      <c r="N72" s="663">
        <f t="shared" si="8"/>
        <v>9000</v>
      </c>
      <c r="O72" s="671">
        <f t="shared" si="9"/>
        <v>9000</v>
      </c>
      <c r="P72" s="667">
        <f t="shared" si="10"/>
        <v>100</v>
      </c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49"/>
      <c r="AH72" s="649"/>
      <c r="AI72" s="649"/>
      <c r="AJ72" s="649"/>
      <c r="AK72" s="649"/>
      <c r="AL72" s="649"/>
      <c r="AM72" s="649"/>
      <c r="AN72" s="649"/>
      <c r="AO72" s="649"/>
      <c r="AP72" s="649"/>
      <c r="AQ72" s="649"/>
      <c r="AR72" s="649"/>
      <c r="AS72" s="649"/>
      <c r="AT72" s="649"/>
      <c r="AU72" s="649"/>
      <c r="AV72" s="649"/>
      <c r="AW72" s="649"/>
      <c r="AX72" s="649"/>
      <c r="AY72" s="649"/>
      <c r="AZ72" s="649"/>
    </row>
    <row r="73" spans="1:52" s="73" customFormat="1" ht="135.75" customHeight="1" hidden="1">
      <c r="A73" s="409" t="s">
        <v>36</v>
      </c>
      <c r="B73" s="410" t="s">
        <v>350</v>
      </c>
      <c r="C73" s="455" t="s">
        <v>31</v>
      </c>
      <c r="D73" s="411"/>
      <c r="E73" s="451">
        <v>0</v>
      </c>
      <c r="F73" s="412"/>
      <c r="G73" s="516"/>
      <c r="H73" s="458"/>
      <c r="I73" s="412"/>
      <c r="J73" s="133">
        <f t="shared" si="13"/>
        <v>0</v>
      </c>
      <c r="K73" s="413">
        <f t="shared" si="13"/>
        <v>0</v>
      </c>
      <c r="L73" s="412"/>
      <c r="M73" s="414"/>
      <c r="N73" s="663">
        <f t="shared" si="8"/>
        <v>0</v>
      </c>
      <c r="O73" s="655">
        <f t="shared" si="9"/>
        <v>0</v>
      </c>
      <c r="P73" s="667" t="e">
        <f t="shared" si="10"/>
        <v>#DIV/0!</v>
      </c>
      <c r="Q73" s="649"/>
      <c r="R73" s="649"/>
      <c r="S73" s="649"/>
      <c r="T73" s="649"/>
      <c r="U73" s="649"/>
      <c r="V73" s="649"/>
      <c r="W73" s="649"/>
      <c r="X73" s="649"/>
      <c r="Y73" s="649"/>
      <c r="Z73" s="649"/>
      <c r="AA73" s="649"/>
      <c r="AB73" s="649"/>
      <c r="AC73" s="649"/>
      <c r="AD73" s="649"/>
      <c r="AE73" s="649"/>
      <c r="AF73" s="649"/>
      <c r="AG73" s="649"/>
      <c r="AH73" s="649"/>
      <c r="AI73" s="649"/>
      <c r="AJ73" s="649"/>
      <c r="AK73" s="649"/>
      <c r="AL73" s="649"/>
      <c r="AM73" s="649"/>
      <c r="AN73" s="649"/>
      <c r="AO73" s="649"/>
      <c r="AP73" s="649"/>
      <c r="AQ73" s="649"/>
      <c r="AR73" s="649"/>
      <c r="AS73" s="649"/>
      <c r="AT73" s="649"/>
      <c r="AU73" s="649"/>
      <c r="AV73" s="649"/>
      <c r="AW73" s="649"/>
      <c r="AX73" s="649"/>
      <c r="AY73" s="649"/>
      <c r="AZ73" s="649"/>
    </row>
    <row r="74" spans="1:52" s="5" customFormat="1" ht="51.75" customHeight="1">
      <c r="A74" s="51" t="s">
        <v>107</v>
      </c>
      <c r="B74" s="52" t="s">
        <v>76</v>
      </c>
      <c r="C74" s="84" t="s">
        <v>106</v>
      </c>
      <c r="D74" s="18"/>
      <c r="E74" s="18">
        <f>SUM(E75:E79)</f>
        <v>48598.478879999995</v>
      </c>
      <c r="F74" s="18"/>
      <c r="G74" s="514"/>
      <c r="H74" s="368">
        <f>SUM(H75:H79)</f>
        <v>46995.45732</v>
      </c>
      <c r="I74" s="18"/>
      <c r="J74" s="18"/>
      <c r="K74" s="18">
        <f>SUM(K75:K79)</f>
        <v>46995.45732</v>
      </c>
      <c r="L74" s="18"/>
      <c r="M74" s="302"/>
      <c r="N74" s="663">
        <f t="shared" si="8"/>
        <v>48598.478879999995</v>
      </c>
      <c r="O74" s="671">
        <f t="shared" si="9"/>
        <v>46995.45732</v>
      </c>
      <c r="P74" s="667">
        <f t="shared" si="10"/>
        <v>96.70149848937001</v>
      </c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649"/>
      <c r="AQ74" s="649"/>
      <c r="AR74" s="649"/>
      <c r="AS74" s="649"/>
      <c r="AT74" s="649"/>
      <c r="AU74" s="649"/>
      <c r="AV74" s="649"/>
      <c r="AW74" s="649"/>
      <c r="AX74" s="649"/>
      <c r="AY74" s="649"/>
      <c r="AZ74" s="649"/>
    </row>
    <row r="75" spans="1:16" ht="50.25" customHeight="1">
      <c r="A75" s="65" t="s">
        <v>118</v>
      </c>
      <c r="B75" s="56" t="s">
        <v>15</v>
      </c>
      <c r="C75" s="15" t="s">
        <v>106</v>
      </c>
      <c r="D75" s="21"/>
      <c r="E75" s="573">
        <v>26428.47887999999</v>
      </c>
      <c r="F75" s="578"/>
      <c r="G75" s="642"/>
      <c r="H75" s="573">
        <v>26013.45732</v>
      </c>
      <c r="I75" s="97"/>
      <c r="J75" s="57"/>
      <c r="K75" s="57">
        <f aca="true" t="shared" si="14" ref="J75:K78">H75</f>
        <v>26013.45732</v>
      </c>
      <c r="L75" s="97"/>
      <c r="M75" s="303"/>
      <c r="N75" s="663">
        <f t="shared" si="8"/>
        <v>26428.47887999999</v>
      </c>
      <c r="O75" s="671">
        <f t="shared" si="9"/>
        <v>26013.45732</v>
      </c>
      <c r="P75" s="667">
        <f t="shared" si="10"/>
        <v>98.42964265221461</v>
      </c>
    </row>
    <row r="76" spans="1:16" ht="68.25" customHeight="1">
      <c r="A76" s="65" t="s">
        <v>139</v>
      </c>
      <c r="B76" s="56" t="s">
        <v>84</v>
      </c>
      <c r="C76" s="15" t="s">
        <v>106</v>
      </c>
      <c r="D76" s="21"/>
      <c r="E76" s="573">
        <v>21897</v>
      </c>
      <c r="F76" s="578"/>
      <c r="G76" s="642"/>
      <c r="H76" s="595">
        <v>20727</v>
      </c>
      <c r="I76" s="97"/>
      <c r="J76" s="57"/>
      <c r="K76" s="57">
        <f t="shared" si="14"/>
        <v>20727</v>
      </c>
      <c r="L76" s="97"/>
      <c r="M76" s="303"/>
      <c r="N76" s="663">
        <f t="shared" si="8"/>
        <v>21897</v>
      </c>
      <c r="O76" s="671">
        <f t="shared" si="9"/>
        <v>20727</v>
      </c>
      <c r="P76" s="667">
        <f t="shared" si="10"/>
        <v>94.65680230168516</v>
      </c>
    </row>
    <row r="77" spans="1:16" ht="36" customHeight="1">
      <c r="A77" s="65" t="s">
        <v>16</v>
      </c>
      <c r="B77" s="47" t="s">
        <v>154</v>
      </c>
      <c r="C77" s="15" t="s">
        <v>106</v>
      </c>
      <c r="D77" s="21"/>
      <c r="E77" s="573">
        <v>123</v>
      </c>
      <c r="F77" s="578"/>
      <c r="G77" s="643"/>
      <c r="H77" s="573">
        <v>105</v>
      </c>
      <c r="I77" s="97"/>
      <c r="J77" s="57"/>
      <c r="K77" s="57">
        <f t="shared" si="14"/>
        <v>105</v>
      </c>
      <c r="L77" s="97"/>
      <c r="M77" s="303"/>
      <c r="N77" s="663">
        <f t="shared" si="8"/>
        <v>123</v>
      </c>
      <c r="O77" s="671">
        <f t="shared" si="9"/>
        <v>105</v>
      </c>
      <c r="P77" s="667">
        <f t="shared" si="10"/>
        <v>85.36585365853658</v>
      </c>
    </row>
    <row r="78" spans="1:16" ht="9.75" customHeight="1" hidden="1">
      <c r="A78" s="65" t="s">
        <v>77</v>
      </c>
      <c r="B78" s="47" t="s">
        <v>148</v>
      </c>
      <c r="C78" s="15" t="s">
        <v>106</v>
      </c>
      <c r="D78" s="21"/>
      <c r="E78" s="573">
        <v>0</v>
      </c>
      <c r="F78" s="578"/>
      <c r="G78" s="642"/>
      <c r="H78" s="595">
        <v>0</v>
      </c>
      <c r="I78" s="97"/>
      <c r="J78" s="57">
        <f t="shared" si="14"/>
        <v>0</v>
      </c>
      <c r="K78" s="57">
        <f t="shared" si="14"/>
        <v>0</v>
      </c>
      <c r="L78" s="97"/>
      <c r="M78" s="303"/>
      <c r="N78" s="663">
        <f t="shared" si="8"/>
        <v>0</v>
      </c>
      <c r="O78" s="671">
        <f t="shared" si="9"/>
        <v>0</v>
      </c>
      <c r="P78" s="667" t="e">
        <f t="shared" si="10"/>
        <v>#DIV/0!</v>
      </c>
    </row>
    <row r="79" spans="1:16" ht="183.75" customHeight="1">
      <c r="A79" s="65" t="s">
        <v>499</v>
      </c>
      <c r="B79" s="47" t="s">
        <v>498</v>
      </c>
      <c r="C79" s="15" t="s">
        <v>106</v>
      </c>
      <c r="D79" s="21"/>
      <c r="E79" s="573">
        <v>150</v>
      </c>
      <c r="F79" s="578"/>
      <c r="G79" s="642"/>
      <c r="H79" s="595">
        <v>150</v>
      </c>
      <c r="I79" s="97"/>
      <c r="J79" s="57">
        <f>G79</f>
        <v>0</v>
      </c>
      <c r="K79" s="57">
        <f>H79</f>
        <v>150</v>
      </c>
      <c r="L79" s="97"/>
      <c r="M79" s="303"/>
      <c r="N79" s="663">
        <f t="shared" si="8"/>
        <v>150</v>
      </c>
      <c r="O79" s="671">
        <f t="shared" si="9"/>
        <v>150</v>
      </c>
      <c r="P79" s="667">
        <f t="shared" si="10"/>
        <v>100</v>
      </c>
    </row>
    <row r="80" spans="1:16" ht="101.25" customHeight="1">
      <c r="A80" s="112" t="s">
        <v>108</v>
      </c>
      <c r="B80" s="85" t="s">
        <v>87</v>
      </c>
      <c r="C80" s="84" t="s">
        <v>106</v>
      </c>
      <c r="D80" s="76">
        <f>SUM(D81:D84)</f>
        <v>260072.9</v>
      </c>
      <c r="E80" s="76">
        <f>SUM(E81:E84)</f>
        <v>67855.01616</v>
      </c>
      <c r="F80" s="76"/>
      <c r="G80" s="76">
        <f>SUM(G81:G84)</f>
        <v>260072.9</v>
      </c>
      <c r="H80" s="76">
        <f>SUM(H81:H84)</f>
        <v>67459.07096000001</v>
      </c>
      <c r="I80" s="76"/>
      <c r="J80" s="76">
        <f>SUM(J81:J84)</f>
        <v>260072.9</v>
      </c>
      <c r="K80" s="76">
        <f>SUM(K81:K84)</f>
        <v>67459.07096000001</v>
      </c>
      <c r="L80" s="76"/>
      <c r="M80" s="295"/>
      <c r="N80" s="663">
        <f t="shared" si="8"/>
        <v>327927.91616</v>
      </c>
      <c r="O80" s="671">
        <f t="shared" si="9"/>
        <v>327531.97096</v>
      </c>
      <c r="P80" s="667">
        <f t="shared" si="10"/>
        <v>99.87925846489787</v>
      </c>
    </row>
    <row r="81" spans="1:16" ht="114" customHeight="1">
      <c r="A81" s="65" t="s">
        <v>104</v>
      </c>
      <c r="B81" s="86" t="s">
        <v>239</v>
      </c>
      <c r="C81" s="15" t="s">
        <v>106</v>
      </c>
      <c r="D81" s="573">
        <v>9120.2</v>
      </c>
      <c r="E81" s="573">
        <v>1093.70244</v>
      </c>
      <c r="F81" s="578"/>
      <c r="G81" s="573">
        <v>9120.2</v>
      </c>
      <c r="H81" s="573">
        <v>1093.70243</v>
      </c>
      <c r="I81" s="97"/>
      <c r="J81" s="57">
        <f aca="true" t="shared" si="15" ref="J81:K84">G81</f>
        <v>9120.2</v>
      </c>
      <c r="K81" s="57">
        <f t="shared" si="15"/>
        <v>1093.70243</v>
      </c>
      <c r="L81" s="97"/>
      <c r="M81" s="303"/>
      <c r="N81" s="663">
        <f t="shared" si="8"/>
        <v>10213.902440000002</v>
      </c>
      <c r="O81" s="671">
        <f t="shared" si="9"/>
        <v>10213.90243</v>
      </c>
      <c r="P81" s="667">
        <f t="shared" si="10"/>
        <v>99.99999990209422</v>
      </c>
    </row>
    <row r="82" spans="1:16" ht="69" customHeight="1">
      <c r="A82" s="65" t="s">
        <v>216</v>
      </c>
      <c r="B82" s="47" t="s">
        <v>240</v>
      </c>
      <c r="C82" s="15" t="s">
        <v>106</v>
      </c>
      <c r="D82" s="573">
        <v>54089.2</v>
      </c>
      <c r="E82" s="573">
        <v>1672.86186</v>
      </c>
      <c r="F82" s="578"/>
      <c r="G82" s="573">
        <v>54089.2</v>
      </c>
      <c r="H82" s="573">
        <v>1672.86186</v>
      </c>
      <c r="I82" s="97"/>
      <c r="J82" s="57">
        <f t="shared" si="15"/>
        <v>54089.2</v>
      </c>
      <c r="K82" s="57">
        <f t="shared" si="15"/>
        <v>1672.86186</v>
      </c>
      <c r="L82" s="97"/>
      <c r="M82" s="303"/>
      <c r="N82" s="663">
        <f t="shared" si="8"/>
        <v>55762.061859999994</v>
      </c>
      <c r="O82" s="671">
        <f t="shared" si="9"/>
        <v>55762.061859999994</v>
      </c>
      <c r="P82" s="667">
        <f t="shared" si="10"/>
        <v>100</v>
      </c>
    </row>
    <row r="83" spans="1:19" ht="35.25" customHeight="1">
      <c r="A83" s="708" t="s">
        <v>217</v>
      </c>
      <c r="B83" s="682" t="s">
        <v>352</v>
      </c>
      <c r="C83" s="15" t="s">
        <v>106</v>
      </c>
      <c r="D83" s="573">
        <v>196863.5</v>
      </c>
      <c r="E83" s="573">
        <v>36088.56186</v>
      </c>
      <c r="F83" s="578"/>
      <c r="G83" s="573">
        <v>196863.5</v>
      </c>
      <c r="H83" s="631">
        <v>36088.56186</v>
      </c>
      <c r="I83" s="97"/>
      <c r="J83" s="57">
        <f t="shared" si="15"/>
        <v>196863.5</v>
      </c>
      <c r="K83" s="57">
        <f t="shared" si="15"/>
        <v>36088.56186</v>
      </c>
      <c r="L83" s="97"/>
      <c r="M83" s="303"/>
      <c r="N83" s="663">
        <f t="shared" si="8"/>
        <v>232952.06186000002</v>
      </c>
      <c r="O83" s="671">
        <f t="shared" si="9"/>
        <v>232952.06186000002</v>
      </c>
      <c r="P83" s="667">
        <f t="shared" si="10"/>
        <v>100</v>
      </c>
      <c r="Q83" s="670">
        <f>N83+N84</f>
        <v>261951.95186</v>
      </c>
      <c r="R83" s="654">
        <f>O83+O84</f>
        <v>261556.00667000003</v>
      </c>
      <c r="S83" s="649">
        <f>R83*100/Q83</f>
        <v>99.8488481619669</v>
      </c>
    </row>
    <row r="84" spans="1:52" s="570" customFormat="1" ht="33" customHeight="1">
      <c r="A84" s="709"/>
      <c r="B84" s="683"/>
      <c r="C84" s="562" t="s">
        <v>102</v>
      </c>
      <c r="D84" s="573"/>
      <c r="E84" s="573">
        <v>28999.889999999992</v>
      </c>
      <c r="F84" s="578"/>
      <c r="G84" s="573"/>
      <c r="H84" s="573">
        <v>28603.94481</v>
      </c>
      <c r="I84" s="588"/>
      <c r="J84" s="567"/>
      <c r="K84" s="567">
        <f t="shared" si="15"/>
        <v>28603.94481</v>
      </c>
      <c r="L84" s="588"/>
      <c r="M84" s="589"/>
      <c r="N84" s="663">
        <f t="shared" si="8"/>
        <v>28999.889999999992</v>
      </c>
      <c r="O84" s="671">
        <f t="shared" si="9"/>
        <v>28603.94481</v>
      </c>
      <c r="P84" s="667">
        <f t="shared" si="10"/>
        <v>98.63466657976981</v>
      </c>
      <c r="Q84" s="649"/>
      <c r="R84" s="649"/>
      <c r="S84" s="649"/>
      <c r="T84" s="649"/>
      <c r="U84" s="649"/>
      <c r="V84" s="649"/>
      <c r="W84" s="649"/>
      <c r="X84" s="649"/>
      <c r="Y84" s="649"/>
      <c r="Z84" s="649"/>
      <c r="AA84" s="649"/>
      <c r="AB84" s="649"/>
      <c r="AC84" s="649"/>
      <c r="AD84" s="649"/>
      <c r="AE84" s="649"/>
      <c r="AF84" s="649"/>
      <c r="AG84" s="649"/>
      <c r="AH84" s="649"/>
      <c r="AI84" s="649"/>
      <c r="AJ84" s="649"/>
      <c r="AK84" s="649"/>
      <c r="AL84" s="649"/>
      <c r="AM84" s="649"/>
      <c r="AN84" s="649"/>
      <c r="AO84" s="649"/>
      <c r="AP84" s="649"/>
      <c r="AQ84" s="649"/>
      <c r="AR84" s="649"/>
      <c r="AS84" s="649"/>
      <c r="AT84" s="649"/>
      <c r="AU84" s="649"/>
      <c r="AV84" s="649"/>
      <c r="AW84" s="649"/>
      <c r="AX84" s="649"/>
      <c r="AY84" s="649"/>
      <c r="AZ84" s="649"/>
    </row>
    <row r="85" spans="1:16" ht="102.75" customHeight="1">
      <c r="A85" s="112" t="s">
        <v>109</v>
      </c>
      <c r="B85" s="85" t="s">
        <v>149</v>
      </c>
      <c r="C85" s="84" t="s">
        <v>106</v>
      </c>
      <c r="D85" s="76"/>
      <c r="E85" s="76">
        <f>SUM(E86:E88)</f>
        <v>59493.3</v>
      </c>
      <c r="F85" s="76"/>
      <c r="G85" s="512"/>
      <c r="H85" s="76">
        <f>SUM(H86:H88)</f>
        <v>59493.3</v>
      </c>
      <c r="I85" s="76"/>
      <c r="J85" s="76"/>
      <c r="K85" s="76">
        <f>SUM(K86:K88)</f>
        <v>59493.3</v>
      </c>
      <c r="L85" s="76"/>
      <c r="M85" s="295"/>
      <c r="N85" s="663">
        <f t="shared" si="8"/>
        <v>59493.3</v>
      </c>
      <c r="O85" s="671">
        <f t="shared" si="9"/>
        <v>59493.3</v>
      </c>
      <c r="P85" s="667">
        <f t="shared" si="10"/>
        <v>100</v>
      </c>
    </row>
    <row r="86" spans="1:16" ht="55.5" customHeight="1">
      <c r="A86" s="61" t="s">
        <v>88</v>
      </c>
      <c r="B86" s="39" t="s">
        <v>331</v>
      </c>
      <c r="C86" s="15" t="s">
        <v>106</v>
      </c>
      <c r="D86" s="110"/>
      <c r="E86" s="572">
        <v>28093.3</v>
      </c>
      <c r="F86" s="574"/>
      <c r="G86" s="644"/>
      <c r="H86" s="572">
        <v>28093.3</v>
      </c>
      <c r="I86" s="100"/>
      <c r="J86" s="59"/>
      <c r="K86" s="59">
        <f>H86</f>
        <v>28093.3</v>
      </c>
      <c r="L86" s="100"/>
      <c r="M86" s="335"/>
      <c r="N86" s="663">
        <f t="shared" si="8"/>
        <v>28093.3</v>
      </c>
      <c r="O86" s="671">
        <f t="shared" si="9"/>
        <v>28093.3</v>
      </c>
      <c r="P86" s="667">
        <f t="shared" si="10"/>
        <v>100</v>
      </c>
    </row>
    <row r="87" spans="1:16" ht="135.75" customHeight="1">
      <c r="A87" s="61" t="s">
        <v>25</v>
      </c>
      <c r="B87" s="39" t="s">
        <v>330</v>
      </c>
      <c r="C87" s="15" t="s">
        <v>106</v>
      </c>
      <c r="D87" s="110"/>
      <c r="E87" s="572">
        <v>22900</v>
      </c>
      <c r="F87" s="574"/>
      <c r="G87" s="644"/>
      <c r="H87" s="572">
        <v>22900</v>
      </c>
      <c r="I87" s="100"/>
      <c r="J87" s="59"/>
      <c r="K87" s="59">
        <f>H87</f>
        <v>22900</v>
      </c>
      <c r="L87" s="100"/>
      <c r="M87" s="335"/>
      <c r="N87" s="663">
        <f t="shared" si="8"/>
        <v>22900</v>
      </c>
      <c r="O87" s="671">
        <f t="shared" si="9"/>
        <v>22900</v>
      </c>
      <c r="P87" s="667">
        <f t="shared" si="10"/>
        <v>100</v>
      </c>
    </row>
    <row r="88" spans="1:16" ht="169.5" customHeight="1">
      <c r="A88" s="61" t="s">
        <v>30</v>
      </c>
      <c r="B88" s="39" t="s">
        <v>329</v>
      </c>
      <c r="C88" s="15" t="s">
        <v>106</v>
      </c>
      <c r="D88" s="110"/>
      <c r="E88" s="572">
        <v>8500</v>
      </c>
      <c r="F88" s="574"/>
      <c r="G88" s="644"/>
      <c r="H88" s="572">
        <v>8500</v>
      </c>
      <c r="I88" s="100"/>
      <c r="J88" s="59"/>
      <c r="K88" s="59">
        <f>H88</f>
        <v>8500</v>
      </c>
      <c r="L88" s="100"/>
      <c r="M88" s="335"/>
      <c r="N88" s="663">
        <f t="shared" si="8"/>
        <v>8500</v>
      </c>
      <c r="O88" s="671">
        <f t="shared" si="9"/>
        <v>8500</v>
      </c>
      <c r="P88" s="667">
        <f t="shared" si="10"/>
        <v>100</v>
      </c>
    </row>
    <row r="89" spans="1:16" ht="27" thickBot="1">
      <c r="A89" s="77"/>
      <c r="B89" s="78" t="s">
        <v>2</v>
      </c>
      <c r="C89" s="114"/>
      <c r="D89" s="80">
        <f aca="true" t="shared" si="16" ref="D89:K89">D80+D74+D68+D85</f>
        <v>260072.9</v>
      </c>
      <c r="E89" s="80">
        <f t="shared" si="16"/>
        <v>249138.24504</v>
      </c>
      <c r="F89" s="79"/>
      <c r="G89" s="517">
        <f t="shared" si="16"/>
        <v>260072.9</v>
      </c>
      <c r="H89" s="80">
        <f t="shared" si="16"/>
        <v>245199.44471</v>
      </c>
      <c r="I89" s="79"/>
      <c r="J89" s="80">
        <f t="shared" si="16"/>
        <v>260072.9</v>
      </c>
      <c r="K89" s="80">
        <f t="shared" si="16"/>
        <v>245199.44471</v>
      </c>
      <c r="L89" s="79"/>
      <c r="M89" s="301"/>
      <c r="N89" s="663">
        <f t="shared" si="8"/>
        <v>509211.14504</v>
      </c>
      <c r="O89" s="671">
        <f t="shared" si="9"/>
        <v>505272.34471</v>
      </c>
      <c r="P89" s="667">
        <f t="shared" si="10"/>
        <v>99.2264897639484</v>
      </c>
    </row>
    <row r="90" spans="1:16" ht="34.5" customHeight="1" thickBot="1">
      <c r="A90" s="696" t="s">
        <v>4</v>
      </c>
      <c r="B90" s="697"/>
      <c r="C90" s="697"/>
      <c r="D90" s="697"/>
      <c r="E90" s="697"/>
      <c r="F90" s="697"/>
      <c r="G90" s="697"/>
      <c r="H90" s="697"/>
      <c r="I90" s="697"/>
      <c r="J90" s="697"/>
      <c r="K90" s="697"/>
      <c r="L90" s="697"/>
      <c r="M90" s="698"/>
      <c r="N90" s="663"/>
      <c r="O90" s="655"/>
      <c r="P90" s="667"/>
    </row>
    <row r="91" spans="1:16" ht="31.5">
      <c r="A91" s="115" t="s">
        <v>105</v>
      </c>
      <c r="B91" s="116" t="s">
        <v>5</v>
      </c>
      <c r="C91" s="84" t="s">
        <v>106</v>
      </c>
      <c r="D91" s="117"/>
      <c r="E91" s="117">
        <f>SUM(E92:E95)</f>
        <v>342945.62599999993</v>
      </c>
      <c r="F91" s="117"/>
      <c r="G91" s="518"/>
      <c r="H91" s="117">
        <f>SUM(H92:H95)</f>
        <v>324962.82200000004</v>
      </c>
      <c r="I91" s="117"/>
      <c r="J91" s="117"/>
      <c r="K91" s="117">
        <f>SUM(K92:K95)</f>
        <v>324962.82200000004</v>
      </c>
      <c r="L91" s="117"/>
      <c r="M91" s="304"/>
      <c r="N91" s="663">
        <f t="shared" si="8"/>
        <v>342945.62599999993</v>
      </c>
      <c r="O91" s="671">
        <f t="shared" si="9"/>
        <v>324962.82200000004</v>
      </c>
      <c r="P91" s="667">
        <f t="shared" si="10"/>
        <v>94.7563687545034</v>
      </c>
    </row>
    <row r="92" spans="1:16" ht="135" customHeight="1">
      <c r="A92" s="62" t="s">
        <v>114</v>
      </c>
      <c r="B92" s="63" t="s">
        <v>17</v>
      </c>
      <c r="C92" s="64" t="s">
        <v>106</v>
      </c>
      <c r="D92" s="11"/>
      <c r="E92" s="573">
        <v>245519.92599999995</v>
      </c>
      <c r="F92" s="586"/>
      <c r="G92" s="645"/>
      <c r="H92" s="573">
        <v>228557.08024</v>
      </c>
      <c r="I92" s="98"/>
      <c r="J92" s="55"/>
      <c r="K92" s="55">
        <f>H92</f>
        <v>228557.08024</v>
      </c>
      <c r="L92" s="101"/>
      <c r="M92" s="305"/>
      <c r="N92" s="663">
        <f t="shared" si="8"/>
        <v>245519.92599999995</v>
      </c>
      <c r="O92" s="671">
        <f t="shared" si="9"/>
        <v>228557.08024</v>
      </c>
      <c r="P92" s="667">
        <f t="shared" si="10"/>
        <v>93.09105129006925</v>
      </c>
    </row>
    <row r="93" spans="1:16" ht="230.25" customHeight="1">
      <c r="A93" s="65" t="s">
        <v>115</v>
      </c>
      <c r="B93" s="46" t="s">
        <v>32</v>
      </c>
      <c r="C93" s="14" t="s">
        <v>106</v>
      </c>
      <c r="D93" s="12"/>
      <c r="E93" s="573">
        <v>6090.3</v>
      </c>
      <c r="F93" s="578"/>
      <c r="G93" s="643"/>
      <c r="H93" s="573">
        <v>5071.76448</v>
      </c>
      <c r="I93" s="99"/>
      <c r="J93" s="57"/>
      <c r="K93" s="57">
        <f>H93</f>
        <v>5071.76448</v>
      </c>
      <c r="L93" s="97"/>
      <c r="M93" s="306"/>
      <c r="N93" s="663">
        <f t="shared" si="8"/>
        <v>6090.3</v>
      </c>
      <c r="O93" s="671">
        <f t="shared" si="9"/>
        <v>5071.76448</v>
      </c>
      <c r="P93" s="667">
        <f t="shared" si="10"/>
        <v>83.27610265504161</v>
      </c>
    </row>
    <row r="94" spans="1:16" ht="282.75" customHeight="1">
      <c r="A94" s="65" t="s">
        <v>116</v>
      </c>
      <c r="B94" s="46" t="s">
        <v>353</v>
      </c>
      <c r="C94" s="14" t="s">
        <v>106</v>
      </c>
      <c r="D94" s="12"/>
      <c r="E94" s="573">
        <v>85335.4</v>
      </c>
      <c r="F94" s="578"/>
      <c r="G94" s="643"/>
      <c r="H94" s="573">
        <v>85333.97728</v>
      </c>
      <c r="I94" s="99"/>
      <c r="J94" s="57"/>
      <c r="K94" s="57">
        <f>H94</f>
        <v>85333.97728</v>
      </c>
      <c r="L94" s="97"/>
      <c r="M94" s="306"/>
      <c r="N94" s="663">
        <f t="shared" si="8"/>
        <v>85335.4</v>
      </c>
      <c r="O94" s="671">
        <f t="shared" si="9"/>
        <v>85333.97728</v>
      </c>
      <c r="P94" s="667">
        <f t="shared" si="10"/>
        <v>99.99833279037775</v>
      </c>
    </row>
    <row r="95" spans="1:16" ht="165.75" customHeight="1">
      <c r="A95" s="61" t="s">
        <v>117</v>
      </c>
      <c r="B95" s="410" t="s">
        <v>431</v>
      </c>
      <c r="C95" s="14" t="s">
        <v>106</v>
      </c>
      <c r="D95" s="12"/>
      <c r="E95" s="573">
        <v>6000</v>
      </c>
      <c r="F95" s="578"/>
      <c r="G95" s="643"/>
      <c r="H95" s="573">
        <v>6000</v>
      </c>
      <c r="I95" s="99"/>
      <c r="J95" s="55"/>
      <c r="K95" s="55">
        <f>H95</f>
        <v>6000</v>
      </c>
      <c r="L95" s="97"/>
      <c r="M95" s="306"/>
      <c r="N95" s="663">
        <f t="shared" si="8"/>
        <v>6000</v>
      </c>
      <c r="O95" s="671">
        <f t="shared" si="9"/>
        <v>6000</v>
      </c>
      <c r="P95" s="667">
        <f t="shared" si="10"/>
        <v>100</v>
      </c>
    </row>
    <row r="96" spans="1:16" ht="27" thickBot="1">
      <c r="A96" s="77"/>
      <c r="B96" s="78" t="s">
        <v>2</v>
      </c>
      <c r="C96" s="122"/>
      <c r="D96" s="80"/>
      <c r="E96" s="80">
        <f>E91</f>
        <v>342945.62599999993</v>
      </c>
      <c r="F96" s="79"/>
      <c r="G96" s="517"/>
      <c r="H96" s="80">
        <f>H91</f>
        <v>324962.82200000004</v>
      </c>
      <c r="I96" s="79"/>
      <c r="J96" s="80"/>
      <c r="K96" s="80">
        <f>K91</f>
        <v>324962.82200000004</v>
      </c>
      <c r="L96" s="79"/>
      <c r="M96" s="301"/>
      <c r="N96" s="663">
        <f t="shared" si="8"/>
        <v>342945.62599999993</v>
      </c>
      <c r="O96" s="671">
        <f t="shared" si="9"/>
        <v>324962.82200000004</v>
      </c>
      <c r="P96" s="667">
        <f t="shared" si="10"/>
        <v>94.7563687545034</v>
      </c>
    </row>
    <row r="97" spans="1:16" ht="34.5" customHeight="1" thickBot="1">
      <c r="A97" s="696" t="s">
        <v>6</v>
      </c>
      <c r="B97" s="697"/>
      <c r="C97" s="697"/>
      <c r="D97" s="697"/>
      <c r="E97" s="697"/>
      <c r="F97" s="697"/>
      <c r="G97" s="697"/>
      <c r="H97" s="697"/>
      <c r="I97" s="697"/>
      <c r="J97" s="697"/>
      <c r="K97" s="697"/>
      <c r="L97" s="697"/>
      <c r="M97" s="698"/>
      <c r="N97" s="663"/>
      <c r="O97" s="655"/>
      <c r="P97" s="667"/>
    </row>
    <row r="98" spans="1:16" ht="103.5" customHeight="1">
      <c r="A98" s="115" t="s">
        <v>105</v>
      </c>
      <c r="B98" s="116" t="s">
        <v>7</v>
      </c>
      <c r="C98" s="113" t="s">
        <v>354</v>
      </c>
      <c r="D98" s="117"/>
      <c r="E98" s="117">
        <f>SUM(E99:E105)</f>
        <v>3215311.8513700007</v>
      </c>
      <c r="F98" s="117"/>
      <c r="G98" s="117"/>
      <c r="H98" s="117">
        <f>SUM(H99:H105)</f>
        <v>3206033.0953800003</v>
      </c>
      <c r="I98" s="117"/>
      <c r="J98" s="117"/>
      <c r="K98" s="117">
        <f>SUM(K99:K105)</f>
        <v>3206033.0953800003</v>
      </c>
      <c r="L98" s="117"/>
      <c r="M98" s="304"/>
      <c r="N98" s="663">
        <f t="shared" si="8"/>
        <v>3215311.8513700007</v>
      </c>
      <c r="O98" s="671">
        <f t="shared" si="9"/>
        <v>3206033.0953800003</v>
      </c>
      <c r="P98" s="667">
        <f t="shared" si="10"/>
        <v>99.71141971855555</v>
      </c>
    </row>
    <row r="99" spans="1:19" ht="36" customHeight="1">
      <c r="A99" s="65" t="s">
        <v>114</v>
      </c>
      <c r="B99" s="56" t="s">
        <v>33</v>
      </c>
      <c r="C99" s="15" t="s">
        <v>106</v>
      </c>
      <c r="D99" s="109"/>
      <c r="E99" s="573">
        <v>52419.700000000004</v>
      </c>
      <c r="F99" s="578"/>
      <c r="G99" s="573"/>
      <c r="H99" s="567">
        <v>51245.7594</v>
      </c>
      <c r="I99" s="97"/>
      <c r="J99" s="57"/>
      <c r="K99" s="57">
        <f>H99</f>
        <v>51245.7594</v>
      </c>
      <c r="L99" s="97"/>
      <c r="M99" s="303"/>
      <c r="N99" s="663">
        <f t="shared" si="8"/>
        <v>52419.700000000004</v>
      </c>
      <c r="O99" s="671">
        <f t="shared" si="9"/>
        <v>51245.7594</v>
      </c>
      <c r="P99" s="667">
        <f t="shared" si="10"/>
        <v>97.76049729395628</v>
      </c>
      <c r="Q99" s="670">
        <f>N99+N100</f>
        <v>60413.90000000001</v>
      </c>
      <c r="R99" s="673">
        <f>O99+O100</f>
        <v>59235.9594</v>
      </c>
      <c r="S99" s="649">
        <f>R99*100/Q99</f>
        <v>98.05021592712934</v>
      </c>
    </row>
    <row r="100" spans="1:52" s="570" customFormat="1" ht="88.5" customHeight="1">
      <c r="A100" s="593" t="s">
        <v>115</v>
      </c>
      <c r="B100" s="594" t="s">
        <v>34</v>
      </c>
      <c r="C100" s="562" t="s">
        <v>31</v>
      </c>
      <c r="D100" s="573"/>
      <c r="E100" s="573">
        <v>7994.200000000001</v>
      </c>
      <c r="F100" s="578"/>
      <c r="G100" s="573"/>
      <c r="H100" s="567">
        <v>7990.2</v>
      </c>
      <c r="I100" s="588"/>
      <c r="J100" s="567"/>
      <c r="K100" s="567">
        <f aca="true" t="shared" si="17" ref="K100:K105">H100</f>
        <v>7990.2</v>
      </c>
      <c r="L100" s="588"/>
      <c r="M100" s="589"/>
      <c r="N100" s="663">
        <f t="shared" si="8"/>
        <v>7994.200000000001</v>
      </c>
      <c r="O100" s="671">
        <f t="shared" si="9"/>
        <v>7990.2</v>
      </c>
      <c r="P100" s="667">
        <f t="shared" si="10"/>
        <v>99.94996372369967</v>
      </c>
      <c r="Q100" s="649"/>
      <c r="R100" s="649"/>
      <c r="S100" s="649"/>
      <c r="T100" s="649"/>
      <c r="U100" s="649"/>
      <c r="V100" s="649"/>
      <c r="W100" s="649"/>
      <c r="X100" s="649"/>
      <c r="Y100" s="649"/>
      <c r="Z100" s="649"/>
      <c r="AA100" s="649"/>
      <c r="AB100" s="649"/>
      <c r="AC100" s="649"/>
      <c r="AD100" s="649"/>
      <c r="AE100" s="649"/>
      <c r="AF100" s="649"/>
      <c r="AG100" s="649"/>
      <c r="AH100" s="649"/>
      <c r="AI100" s="649"/>
      <c r="AJ100" s="649"/>
      <c r="AK100" s="649"/>
      <c r="AL100" s="649"/>
      <c r="AM100" s="649"/>
      <c r="AN100" s="649"/>
      <c r="AO100" s="649"/>
      <c r="AP100" s="649"/>
      <c r="AQ100" s="649"/>
      <c r="AR100" s="649"/>
      <c r="AS100" s="649"/>
      <c r="AT100" s="649"/>
      <c r="AU100" s="649"/>
      <c r="AV100" s="649"/>
      <c r="AW100" s="649"/>
      <c r="AX100" s="649"/>
      <c r="AY100" s="649"/>
      <c r="AZ100" s="649"/>
    </row>
    <row r="101" spans="1:52" s="73" customFormat="1" ht="135" customHeight="1">
      <c r="A101" s="135" t="s">
        <v>116</v>
      </c>
      <c r="B101" s="384" t="s">
        <v>89</v>
      </c>
      <c r="C101" s="137" t="s">
        <v>28</v>
      </c>
      <c r="D101" s="21"/>
      <c r="E101" s="573">
        <v>3098735.410150001</v>
      </c>
      <c r="F101" s="578"/>
      <c r="G101" s="573"/>
      <c r="H101" s="567">
        <v>3091291.13351</v>
      </c>
      <c r="I101" s="139"/>
      <c r="J101" s="57"/>
      <c r="K101" s="57">
        <f t="shared" si="17"/>
        <v>3091291.13351</v>
      </c>
      <c r="L101" s="139"/>
      <c r="M101" s="307"/>
      <c r="N101" s="663">
        <f t="shared" si="8"/>
        <v>3098735.410150001</v>
      </c>
      <c r="O101" s="671">
        <f t="shared" si="9"/>
        <v>3091291.13351</v>
      </c>
      <c r="P101" s="667">
        <f t="shared" si="10"/>
        <v>99.75976404388652</v>
      </c>
      <c r="Q101" s="649"/>
      <c r="R101" s="649"/>
      <c r="S101" s="649"/>
      <c r="T101" s="649"/>
      <c r="U101" s="649"/>
      <c r="V101" s="649"/>
      <c r="W101" s="649"/>
      <c r="X101" s="649"/>
      <c r="Y101" s="649"/>
      <c r="Z101" s="649"/>
      <c r="AA101" s="649"/>
      <c r="AB101" s="649"/>
      <c r="AC101" s="649"/>
      <c r="AD101" s="649"/>
      <c r="AE101" s="649"/>
      <c r="AF101" s="649"/>
      <c r="AG101" s="649"/>
      <c r="AH101" s="649"/>
      <c r="AI101" s="649"/>
      <c r="AJ101" s="649"/>
      <c r="AK101" s="649"/>
      <c r="AL101" s="649"/>
      <c r="AM101" s="649"/>
      <c r="AN101" s="649"/>
      <c r="AO101" s="649"/>
      <c r="AP101" s="649"/>
      <c r="AQ101" s="649"/>
      <c r="AR101" s="649"/>
      <c r="AS101" s="649"/>
      <c r="AT101" s="649"/>
      <c r="AU101" s="649"/>
      <c r="AV101" s="649"/>
      <c r="AW101" s="649"/>
      <c r="AX101" s="649"/>
      <c r="AY101" s="649"/>
      <c r="AZ101" s="649"/>
    </row>
    <row r="102" spans="1:52" s="570" customFormat="1" ht="84.75" customHeight="1">
      <c r="A102" s="593" t="s">
        <v>117</v>
      </c>
      <c r="B102" s="594" t="s">
        <v>43</v>
      </c>
      <c r="C102" s="562" t="s">
        <v>31</v>
      </c>
      <c r="D102" s="573"/>
      <c r="E102" s="573">
        <v>28510.9</v>
      </c>
      <c r="F102" s="578"/>
      <c r="G102" s="573"/>
      <c r="H102" s="567">
        <v>28510.9</v>
      </c>
      <c r="I102" s="588"/>
      <c r="J102" s="567"/>
      <c r="K102" s="567">
        <f t="shared" si="17"/>
        <v>28510.9</v>
      </c>
      <c r="L102" s="588"/>
      <c r="M102" s="589"/>
      <c r="N102" s="663">
        <f t="shared" si="8"/>
        <v>28510.9</v>
      </c>
      <c r="O102" s="671">
        <f t="shared" si="9"/>
        <v>28510.9</v>
      </c>
      <c r="P102" s="667">
        <f t="shared" si="10"/>
        <v>100</v>
      </c>
      <c r="Q102" s="649"/>
      <c r="R102" s="649"/>
      <c r="S102" s="649"/>
      <c r="T102" s="649"/>
      <c r="U102" s="649"/>
      <c r="V102" s="649"/>
      <c r="W102" s="649"/>
      <c r="X102" s="649"/>
      <c r="Y102" s="649"/>
      <c r="Z102" s="649"/>
      <c r="AA102" s="649"/>
      <c r="AB102" s="649"/>
      <c r="AC102" s="649"/>
      <c r="AD102" s="649"/>
      <c r="AE102" s="649"/>
      <c r="AF102" s="649"/>
      <c r="AG102" s="649"/>
      <c r="AH102" s="649"/>
      <c r="AI102" s="649"/>
      <c r="AJ102" s="649"/>
      <c r="AK102" s="649"/>
      <c r="AL102" s="649"/>
      <c r="AM102" s="649"/>
      <c r="AN102" s="649"/>
      <c r="AO102" s="649"/>
      <c r="AP102" s="649"/>
      <c r="AQ102" s="649"/>
      <c r="AR102" s="649"/>
      <c r="AS102" s="649"/>
      <c r="AT102" s="649"/>
      <c r="AU102" s="649"/>
      <c r="AV102" s="649"/>
      <c r="AW102" s="649"/>
      <c r="AX102" s="649"/>
      <c r="AY102" s="649"/>
      <c r="AZ102" s="649"/>
    </row>
    <row r="103" spans="1:16" ht="66.75" customHeight="1">
      <c r="A103" s="65" t="s">
        <v>36</v>
      </c>
      <c r="B103" s="56" t="s">
        <v>35</v>
      </c>
      <c r="C103" s="15" t="s">
        <v>28</v>
      </c>
      <c r="D103" s="109"/>
      <c r="E103" s="573">
        <v>978.1</v>
      </c>
      <c r="F103" s="578"/>
      <c r="G103" s="573"/>
      <c r="H103" s="573">
        <v>875.47876</v>
      </c>
      <c r="I103" s="97"/>
      <c r="J103" s="57"/>
      <c r="K103" s="57">
        <f t="shared" si="17"/>
        <v>875.47876</v>
      </c>
      <c r="L103" s="97"/>
      <c r="M103" s="303"/>
      <c r="N103" s="663">
        <f t="shared" si="8"/>
        <v>978.1</v>
      </c>
      <c r="O103" s="671">
        <f t="shared" si="9"/>
        <v>875.47876</v>
      </c>
      <c r="P103" s="667">
        <f t="shared" si="10"/>
        <v>89.50810346590328</v>
      </c>
    </row>
    <row r="104" spans="1:16" ht="34.5" customHeight="1">
      <c r="A104" s="65" t="s">
        <v>90</v>
      </c>
      <c r="B104" s="56" t="s">
        <v>91</v>
      </c>
      <c r="C104" s="15" t="s">
        <v>28</v>
      </c>
      <c r="D104" s="109"/>
      <c r="E104" s="573">
        <v>25.09999999999991</v>
      </c>
      <c r="F104" s="578"/>
      <c r="G104" s="573"/>
      <c r="H104" s="573">
        <v>25.00969</v>
      </c>
      <c r="I104" s="97"/>
      <c r="J104" s="57"/>
      <c r="K104" s="57">
        <f t="shared" si="17"/>
        <v>25.00969</v>
      </c>
      <c r="L104" s="97"/>
      <c r="M104" s="303"/>
      <c r="N104" s="663">
        <f t="shared" si="8"/>
        <v>25.09999999999991</v>
      </c>
      <c r="O104" s="671">
        <f t="shared" si="9"/>
        <v>25.00969</v>
      </c>
      <c r="P104" s="667">
        <f t="shared" si="10"/>
        <v>99.64019920318762</v>
      </c>
    </row>
    <row r="105" spans="1:52" s="570" customFormat="1" ht="105" customHeight="1">
      <c r="A105" s="593" t="s">
        <v>92</v>
      </c>
      <c r="B105" s="594" t="s">
        <v>93</v>
      </c>
      <c r="C105" s="562" t="s">
        <v>102</v>
      </c>
      <c r="D105" s="573"/>
      <c r="E105" s="573">
        <v>26648.44122</v>
      </c>
      <c r="F105" s="578"/>
      <c r="G105" s="573"/>
      <c r="H105" s="595">
        <v>26094.614019999997</v>
      </c>
      <c r="I105" s="588"/>
      <c r="J105" s="567"/>
      <c r="K105" s="567">
        <f t="shared" si="17"/>
        <v>26094.614019999997</v>
      </c>
      <c r="L105" s="588"/>
      <c r="M105" s="589"/>
      <c r="N105" s="663">
        <f t="shared" si="8"/>
        <v>26648.44122</v>
      </c>
      <c r="O105" s="671">
        <f t="shared" si="9"/>
        <v>26094.614019999997</v>
      </c>
      <c r="P105" s="667">
        <f t="shared" si="10"/>
        <v>97.92172759589275</v>
      </c>
      <c r="Q105" s="649"/>
      <c r="R105" s="649"/>
      <c r="S105" s="649"/>
      <c r="T105" s="649"/>
      <c r="U105" s="649"/>
      <c r="V105" s="649"/>
      <c r="W105" s="649"/>
      <c r="X105" s="649"/>
      <c r="Y105" s="649"/>
      <c r="Z105" s="649"/>
      <c r="AA105" s="649"/>
      <c r="AB105" s="649"/>
      <c r="AC105" s="649"/>
      <c r="AD105" s="649"/>
      <c r="AE105" s="649"/>
      <c r="AF105" s="649"/>
      <c r="AG105" s="649"/>
      <c r="AH105" s="649"/>
      <c r="AI105" s="649"/>
      <c r="AJ105" s="649"/>
      <c r="AK105" s="649"/>
      <c r="AL105" s="649"/>
      <c r="AM105" s="649"/>
      <c r="AN105" s="649"/>
      <c r="AO105" s="649"/>
      <c r="AP105" s="649"/>
      <c r="AQ105" s="649"/>
      <c r="AR105" s="649"/>
      <c r="AS105" s="649"/>
      <c r="AT105" s="649"/>
      <c r="AU105" s="649"/>
      <c r="AV105" s="649"/>
      <c r="AW105" s="649"/>
      <c r="AX105" s="649"/>
      <c r="AY105" s="649"/>
      <c r="AZ105" s="649"/>
    </row>
    <row r="106" spans="1:16" ht="130.5" customHeight="1">
      <c r="A106" s="118" t="s">
        <v>107</v>
      </c>
      <c r="B106" s="119" t="s">
        <v>18</v>
      </c>
      <c r="C106" s="84" t="s">
        <v>106</v>
      </c>
      <c r="D106" s="76">
        <f>D107</f>
        <v>8770.1</v>
      </c>
      <c r="E106" s="76"/>
      <c r="F106" s="87"/>
      <c r="G106" s="76">
        <f>G107</f>
        <v>8762.79292</v>
      </c>
      <c r="H106" s="76"/>
      <c r="I106" s="87"/>
      <c r="J106" s="76">
        <f>J107</f>
        <v>8762.79292</v>
      </c>
      <c r="K106" s="76"/>
      <c r="L106" s="87"/>
      <c r="M106" s="295"/>
      <c r="N106" s="663">
        <f t="shared" si="8"/>
        <v>8770.1</v>
      </c>
      <c r="O106" s="671">
        <f t="shared" si="9"/>
        <v>8762.79292</v>
      </c>
      <c r="P106" s="667">
        <f t="shared" si="10"/>
        <v>99.91668190784597</v>
      </c>
    </row>
    <row r="107" spans="1:16" ht="153" customHeight="1">
      <c r="A107" s="65" t="s">
        <v>118</v>
      </c>
      <c r="B107" s="56" t="s">
        <v>19</v>
      </c>
      <c r="C107" s="15" t="s">
        <v>106</v>
      </c>
      <c r="D107" s="614">
        <v>8770.1</v>
      </c>
      <c r="E107" s="631"/>
      <c r="F107" s="646"/>
      <c r="G107" s="573">
        <v>8762.79292</v>
      </c>
      <c r="H107" s="130"/>
      <c r="I107" s="97"/>
      <c r="J107" s="57">
        <f>G107</f>
        <v>8762.79292</v>
      </c>
      <c r="K107" s="57"/>
      <c r="L107" s="97"/>
      <c r="M107" s="303"/>
      <c r="N107" s="663">
        <f t="shared" si="8"/>
        <v>8770.1</v>
      </c>
      <c r="O107" s="671">
        <f t="shared" si="9"/>
        <v>8762.79292</v>
      </c>
      <c r="P107" s="667">
        <f t="shared" si="10"/>
        <v>99.91668190784597</v>
      </c>
    </row>
    <row r="108" spans="1:16" ht="68.25" customHeight="1">
      <c r="A108" s="112" t="s">
        <v>108</v>
      </c>
      <c r="B108" s="85" t="s">
        <v>94</v>
      </c>
      <c r="C108" s="84" t="s">
        <v>106</v>
      </c>
      <c r="D108" s="120"/>
      <c r="E108" s="363">
        <f>SUM(E109:E111)</f>
        <v>400</v>
      </c>
      <c r="F108" s="121"/>
      <c r="G108" s="120"/>
      <c r="H108" s="120">
        <f>SUM(H109:H111)</f>
        <v>400</v>
      </c>
      <c r="I108" s="121"/>
      <c r="J108" s="120"/>
      <c r="K108" s="120">
        <f>SUM(K109:K111)</f>
        <v>400</v>
      </c>
      <c r="L108" s="121"/>
      <c r="M108" s="308"/>
      <c r="N108" s="663">
        <f t="shared" si="8"/>
        <v>400</v>
      </c>
      <c r="O108" s="671">
        <f t="shared" si="9"/>
        <v>400</v>
      </c>
      <c r="P108" s="667">
        <f t="shared" si="10"/>
        <v>100</v>
      </c>
    </row>
    <row r="109" spans="1:16" ht="1.5" customHeight="1" hidden="1">
      <c r="A109" s="65" t="s">
        <v>104</v>
      </c>
      <c r="B109" s="56" t="s">
        <v>95</v>
      </c>
      <c r="C109" s="15" t="s">
        <v>106</v>
      </c>
      <c r="D109" s="406"/>
      <c r="E109" s="449">
        <v>0</v>
      </c>
      <c r="F109" s="450"/>
      <c r="G109" s="559"/>
      <c r="H109" s="449">
        <v>0</v>
      </c>
      <c r="I109" s="97"/>
      <c r="J109" s="57"/>
      <c r="K109" s="58">
        <f>H109</f>
        <v>0</v>
      </c>
      <c r="L109" s="97"/>
      <c r="M109" s="303"/>
      <c r="N109" s="663">
        <f t="shared" si="8"/>
        <v>0</v>
      </c>
      <c r="O109" s="671">
        <f t="shared" si="9"/>
        <v>0</v>
      </c>
      <c r="P109" s="667" t="e">
        <f t="shared" si="10"/>
        <v>#DIV/0!</v>
      </c>
    </row>
    <row r="110" spans="1:16" ht="99" customHeight="1">
      <c r="A110" s="65" t="s">
        <v>85</v>
      </c>
      <c r="B110" s="56" t="s">
        <v>96</v>
      </c>
      <c r="C110" s="15" t="s">
        <v>106</v>
      </c>
      <c r="D110" s="406"/>
      <c r="E110" s="631">
        <v>400</v>
      </c>
      <c r="F110" s="646"/>
      <c r="G110" s="647"/>
      <c r="H110" s="631">
        <v>400</v>
      </c>
      <c r="I110" s="97"/>
      <c r="J110" s="57"/>
      <c r="K110" s="58">
        <f>H110</f>
        <v>400</v>
      </c>
      <c r="L110" s="97"/>
      <c r="M110" s="303"/>
      <c r="N110" s="663">
        <f t="shared" si="8"/>
        <v>400</v>
      </c>
      <c r="O110" s="671">
        <f t="shared" si="9"/>
        <v>400</v>
      </c>
      <c r="P110" s="667">
        <f t="shared" si="10"/>
        <v>100</v>
      </c>
    </row>
    <row r="111" spans="1:16" ht="16.5" customHeight="1" hidden="1">
      <c r="A111" s="65" t="s">
        <v>86</v>
      </c>
      <c r="B111" s="56" t="s">
        <v>286</v>
      </c>
      <c r="C111" s="15" t="s">
        <v>106</v>
      </c>
      <c r="D111" s="451"/>
      <c r="E111" s="448">
        <v>0</v>
      </c>
      <c r="F111" s="447"/>
      <c r="G111" s="560"/>
      <c r="H111" s="448">
        <v>0</v>
      </c>
      <c r="I111" s="100"/>
      <c r="J111" s="59"/>
      <c r="K111" s="60">
        <f>H111</f>
        <v>0</v>
      </c>
      <c r="L111" s="100"/>
      <c r="M111" s="335"/>
      <c r="N111" s="663">
        <f t="shared" si="8"/>
        <v>0</v>
      </c>
      <c r="O111" s="655">
        <f t="shared" si="9"/>
        <v>0</v>
      </c>
      <c r="P111" s="667" t="e">
        <f t="shared" si="10"/>
        <v>#DIV/0!</v>
      </c>
    </row>
    <row r="112" spans="1:16" ht="102.75" customHeight="1">
      <c r="A112" s="112" t="s">
        <v>109</v>
      </c>
      <c r="B112" s="85" t="s">
        <v>241</v>
      </c>
      <c r="C112" s="84" t="s">
        <v>106</v>
      </c>
      <c r="D112" s="380">
        <f>SUM(D113:D114)</f>
        <v>175336.1</v>
      </c>
      <c r="E112" s="381">
        <f>SUM(E113:E114)</f>
        <v>5422.76598</v>
      </c>
      <c r="F112" s="381"/>
      <c r="G112" s="381">
        <f>SUM(G113:G114)</f>
        <v>175336.1</v>
      </c>
      <c r="H112" s="381">
        <f>SUM(H113:H114)</f>
        <v>5422.76598</v>
      </c>
      <c r="I112" s="381"/>
      <c r="J112" s="381">
        <f>SUM(J113:J114)</f>
        <v>175336.1</v>
      </c>
      <c r="K112" s="381">
        <f>SUM(K113:K114)</f>
        <v>5422.76598</v>
      </c>
      <c r="L112" s="382"/>
      <c r="M112" s="383"/>
      <c r="N112" s="663">
        <f t="shared" si="8"/>
        <v>180758.86598</v>
      </c>
      <c r="O112" s="671">
        <f t="shared" si="9"/>
        <v>180758.86598</v>
      </c>
      <c r="P112" s="667">
        <f t="shared" si="10"/>
        <v>100</v>
      </c>
    </row>
    <row r="113" spans="1:16" ht="81" customHeight="1">
      <c r="A113" s="61" t="s">
        <v>113</v>
      </c>
      <c r="B113" s="66" t="s">
        <v>242</v>
      </c>
      <c r="C113" s="15" t="s">
        <v>106</v>
      </c>
      <c r="D113" s="631">
        <v>163988.4</v>
      </c>
      <c r="E113" s="631">
        <v>5071.80619</v>
      </c>
      <c r="F113" s="631"/>
      <c r="G113" s="631">
        <v>163988.4</v>
      </c>
      <c r="H113" s="631">
        <v>5071.80619</v>
      </c>
      <c r="I113" s="507"/>
      <c r="J113" s="508">
        <f>G113</f>
        <v>163988.4</v>
      </c>
      <c r="K113" s="508">
        <f>H113</f>
        <v>5071.80619</v>
      </c>
      <c r="L113" s="100"/>
      <c r="M113" s="335"/>
      <c r="N113" s="663">
        <f t="shared" si="8"/>
        <v>169060.20619</v>
      </c>
      <c r="O113" s="671">
        <f t="shared" si="9"/>
        <v>169060.20619</v>
      </c>
      <c r="P113" s="667">
        <f t="shared" si="10"/>
        <v>100</v>
      </c>
    </row>
    <row r="114" spans="1:16" ht="26.25">
      <c r="A114" s="61" t="s">
        <v>88</v>
      </c>
      <c r="B114" s="66" t="s">
        <v>243</v>
      </c>
      <c r="C114" s="15" t="s">
        <v>106</v>
      </c>
      <c r="D114" s="631">
        <v>11347.7</v>
      </c>
      <c r="E114" s="631">
        <v>350.95979</v>
      </c>
      <c r="F114" s="631"/>
      <c r="G114" s="631">
        <v>11347.7</v>
      </c>
      <c r="H114" s="631">
        <v>350.95979</v>
      </c>
      <c r="I114" s="507"/>
      <c r="J114" s="509">
        <f>G114</f>
        <v>11347.7</v>
      </c>
      <c r="K114" s="509">
        <f>H114</f>
        <v>350.95979</v>
      </c>
      <c r="L114" s="100"/>
      <c r="M114" s="335"/>
      <c r="N114" s="663">
        <f t="shared" si="8"/>
        <v>11698.659790000002</v>
      </c>
      <c r="O114" s="671">
        <f t="shared" si="9"/>
        <v>11698.659790000002</v>
      </c>
      <c r="P114" s="667">
        <f t="shared" si="10"/>
        <v>99.99999999999999</v>
      </c>
    </row>
    <row r="115" spans="1:16" ht="27" thickBot="1">
      <c r="A115" s="77"/>
      <c r="B115" s="78" t="s">
        <v>2</v>
      </c>
      <c r="C115" s="122"/>
      <c r="D115" s="123">
        <f>D106+D98+D108+D112</f>
        <v>184106.2</v>
      </c>
      <c r="E115" s="123">
        <f>E106+E98+E108+E112</f>
        <v>3221134.617350001</v>
      </c>
      <c r="F115" s="124"/>
      <c r="G115" s="123">
        <f>G106+G98+G108+G112</f>
        <v>184098.89292</v>
      </c>
      <c r="H115" s="123">
        <f>H106+H98+H108+H112</f>
        <v>3211855.8613600004</v>
      </c>
      <c r="I115" s="124"/>
      <c r="J115" s="123">
        <f>J106+J98+J108+J112</f>
        <v>184098.89292</v>
      </c>
      <c r="K115" s="123">
        <f>K106+K98+K108+K112</f>
        <v>3211855.8613600004</v>
      </c>
      <c r="L115" s="124"/>
      <c r="M115" s="309"/>
      <c r="N115" s="663">
        <f t="shared" si="8"/>
        <v>3405240.817350001</v>
      </c>
      <c r="O115" s="671">
        <f t="shared" si="9"/>
        <v>3395954.7542800005</v>
      </c>
      <c r="P115" s="667">
        <f t="shared" si="10"/>
        <v>99.72730084102459</v>
      </c>
    </row>
    <row r="116" spans="1:52" s="125" customFormat="1" ht="36.75" customHeight="1" thickBot="1">
      <c r="A116" s="28"/>
      <c r="B116" s="29" t="s">
        <v>8</v>
      </c>
      <c r="C116" s="30"/>
      <c r="D116" s="10">
        <f>D54+D66+D89+D96+D115</f>
        <v>2018540.3</v>
      </c>
      <c r="E116" s="10">
        <f>E54+E66+E89+E96+E115</f>
        <v>15927293.06298</v>
      </c>
      <c r="F116" s="37"/>
      <c r="G116" s="10">
        <f>G54+G66+G89+G96+G115</f>
        <v>1916284.49122</v>
      </c>
      <c r="H116" s="10">
        <f>H54+H66+H89+H96+H115</f>
        <v>15878210.571130002</v>
      </c>
      <c r="I116" s="37"/>
      <c r="J116" s="10">
        <f>J54+J66+J89+J96+J115</f>
        <v>1780505.75277</v>
      </c>
      <c r="K116" s="10">
        <f>K54+K66+K89+K96+K115</f>
        <v>15755327.623340003</v>
      </c>
      <c r="L116" s="37"/>
      <c r="M116" s="310"/>
      <c r="N116" s="663">
        <f t="shared" si="8"/>
        <v>17945833.36298</v>
      </c>
      <c r="O116" s="671">
        <f t="shared" si="9"/>
        <v>17794495.06235</v>
      </c>
      <c r="P116" s="667">
        <f t="shared" si="10"/>
        <v>99.15669393798011</v>
      </c>
      <c r="Q116" s="658"/>
      <c r="R116" s="658"/>
      <c r="S116" s="658"/>
      <c r="T116" s="658"/>
      <c r="U116" s="658"/>
      <c r="V116" s="658"/>
      <c r="W116" s="658"/>
      <c r="X116" s="658"/>
      <c r="Y116" s="658"/>
      <c r="Z116" s="658"/>
      <c r="AA116" s="658"/>
      <c r="AB116" s="658"/>
      <c r="AC116" s="658"/>
      <c r="AD116" s="658"/>
      <c r="AE116" s="658"/>
      <c r="AF116" s="658"/>
      <c r="AG116" s="658"/>
      <c r="AH116" s="658"/>
      <c r="AI116" s="658"/>
      <c r="AJ116" s="658"/>
      <c r="AK116" s="658"/>
      <c r="AL116" s="658"/>
      <c r="AM116" s="658"/>
      <c r="AN116" s="658"/>
      <c r="AO116" s="658"/>
      <c r="AP116" s="658"/>
      <c r="AQ116" s="658"/>
      <c r="AR116" s="658"/>
      <c r="AS116" s="658"/>
      <c r="AT116" s="658"/>
      <c r="AU116" s="658"/>
      <c r="AV116" s="658"/>
      <c r="AW116" s="658"/>
      <c r="AX116" s="658"/>
      <c r="AY116" s="658"/>
      <c r="AZ116" s="658"/>
    </row>
    <row r="117" spans="1:15" ht="23.25">
      <c r="A117" s="67"/>
      <c r="B117" s="68" t="s">
        <v>37</v>
      </c>
      <c r="C117" s="68"/>
      <c r="D117" s="385">
        <f>D8+D9+D10++D94+D95+D11+D16+D110+D88+D87+D86+D49++D27++D14+D18+D20+D21+D22+D23+D24+D25+D31+D32+D33+D34+D35+D38+D39+D40+D42+D44+D46+D47+D48+D52+D53+D57+D62+D64+D70+D75+D76+D77+D78+D81+D82+D83+D92+D93+D99+D101+D103+D104+D107+D109+D111+D113+D114+D26+D12</f>
        <v>1596372.7999999998</v>
      </c>
      <c r="E117" s="385">
        <f>E114+E113+E111+E110+E109+E107+E104+E103+E101+E99+E95+E93+E92+E82+E81+E78+E77+E76+E75+E70+E62+E57+E53+E52+E44+E42+E40+E39+E38+E35+E34+E33+E32+E31+E25+E24+E23+E22+E21+E20+E18+E16+E11+E10+E9+E8+E88+E87+E86+E28+E26+E12+E14+E46+E47+E48+E49+E64+E83+E94+E24+E27+E110</f>
        <v>15017441.124670003</v>
      </c>
      <c r="F117" s="385"/>
      <c r="G117" s="385">
        <f>G28+G10+G11+G16+G18+G20+G21+G22+G23+G24+G25+G31+G32+G33+G34+G35+G38+G39+G40+G42+G44+G52+G53+G57+G95+G94+G88+G87+G86+G83+G64+G49+G48+G47+G46+G27+G14+G9+G8+G62+G70+G75+G76+G77+G78+G81+G82+G92+G93+G99+G101+G103+G104+G107+G109+G110+G111+G113+G114+G26+G12</f>
        <v>1494973.79331</v>
      </c>
      <c r="H117" s="385">
        <f>H28+H10+H11+H16+H18+H20+H21+H22+H23+H24+H25+H31+H32+H33+H34+H35+H38+H39+H40+H42+H44+H52+H53+H57+H95+H94+H88+H87+H86+H83+H64+H49+H48+H47+H46+H27+H14+H9+H8+H62+H70+H75+H76+H77+H78+H81+H82+H92+H93+H99+H101+H103+H104+H107+H109+H110+H111+H113+H114+H26+H12</f>
        <v>14964896.640920002</v>
      </c>
      <c r="I117" s="385"/>
      <c r="J117" s="385">
        <f>J10+J11+J16+J18+J20+J21+J22+J23+J24+J25+J31+J32+J33+J34+J35+J38+J39+J40+J42+J44+J52+J53+J57+J95+J94+J88+J87+J86+J83+J64+J49+J48+J47+J46+J27+J14+J9+J8+J62+J70+J75+J76+J77+J78+J81+J82+J92+J93+J99+J101+J103+J104+J107+J109+J110+J111+J113+J114+J26+J12</f>
        <v>1359195.05486</v>
      </c>
      <c r="K117" s="385">
        <f>K10+K11+K16+K18+K20+K21+K22+K23+K24+K25+K31+K32+K33+K34+K35+K38+K39+K40+K42+K44+K52+K53+K57+K95+K94+K88+K87+K86+K83+K64+K49+K48+K47+K46+K27+K14+K9+K8+K62+K70+K75+K76+K77+K78+K81+K82+K92+K93+K99+K101+K103+K104+K107+K109+K110+K111+K113+K114+K26+K12</f>
        <v>14819896.640920002</v>
      </c>
      <c r="L117" s="89"/>
      <c r="M117" s="311"/>
      <c r="N117" s="654"/>
      <c r="O117" s="652"/>
    </row>
    <row r="118" spans="1:15" ht="23.25">
      <c r="A118" s="67"/>
      <c r="B118" s="69"/>
      <c r="C118" s="69"/>
      <c r="D118" s="700">
        <f>SUM(D117:E117)</f>
        <v>16613813.924670003</v>
      </c>
      <c r="E118" s="701"/>
      <c r="F118" s="89"/>
      <c r="G118" s="700">
        <f>SUM(G117:H117)</f>
        <v>16459870.434230002</v>
      </c>
      <c r="H118" s="712"/>
      <c r="I118" s="89"/>
      <c r="J118" s="700">
        <f>SUM(J117:K117)</f>
        <v>16179091.695780002</v>
      </c>
      <c r="K118" s="701"/>
      <c r="L118" s="89"/>
      <c r="M118" s="311"/>
      <c r="N118" s="654">
        <f>8651648.20961-G118</f>
        <v>-7808222.224620001</v>
      </c>
      <c r="O118" s="652" t="s">
        <v>475</v>
      </c>
    </row>
    <row r="119" spans="1:15" ht="23.25">
      <c r="A119" s="67"/>
      <c r="B119" s="69" t="s">
        <v>38</v>
      </c>
      <c r="C119" s="70"/>
      <c r="D119" s="19">
        <f>D13+D51+D43</f>
        <v>404538.4</v>
      </c>
      <c r="E119" s="19">
        <f>E13+E105+E51+E43+E36+E19+E84+E65+E63+E45+E29</f>
        <v>857272.1383100001</v>
      </c>
      <c r="F119" s="19"/>
      <c r="G119" s="19">
        <f>G13+G105+G51+G45+G43+G36+G19+G63+G65+G84</f>
        <v>404466.4776</v>
      </c>
      <c r="H119" s="19">
        <f>H13+H105+H51+H43+H36+H19+H84+H65+H63+H45+H29</f>
        <v>853920.23021</v>
      </c>
      <c r="I119" s="19"/>
      <c r="J119" s="19">
        <f>J13+J105+J51+J45+J43+J36+J19+J63+J65+J84</f>
        <v>404466.4776</v>
      </c>
      <c r="K119" s="19">
        <f>K13+K105+K51+K43+K36+K19+K84+K65+K63+K45+K29</f>
        <v>843897.2824200001</v>
      </c>
      <c r="L119" s="90"/>
      <c r="M119" s="312"/>
      <c r="N119" s="654"/>
      <c r="O119" s="652"/>
    </row>
    <row r="120" spans="1:15" ht="23.25">
      <c r="A120" s="67"/>
      <c r="B120" s="69"/>
      <c r="C120" s="70"/>
      <c r="D120" s="700">
        <f>SUM(D119:E119)</f>
        <v>1261810.5383100002</v>
      </c>
      <c r="E120" s="701"/>
      <c r="F120" s="90"/>
      <c r="G120" s="700">
        <f>SUM(G119:H119)</f>
        <v>1258386.70781</v>
      </c>
      <c r="H120" s="712"/>
      <c r="I120" s="90"/>
      <c r="J120" s="700">
        <f>SUM(J119:K119)</f>
        <v>1248363.76002</v>
      </c>
      <c r="K120" s="701"/>
      <c r="L120" s="90"/>
      <c r="M120" s="312"/>
      <c r="N120" s="654"/>
      <c r="O120" s="652"/>
    </row>
    <row r="121" spans="1:15" ht="17.25" customHeight="1">
      <c r="A121" s="67"/>
      <c r="B121" s="69" t="s">
        <v>336</v>
      </c>
      <c r="C121" s="69"/>
      <c r="D121" s="19"/>
      <c r="E121" s="19">
        <f>E102+E100+E71+E69+E72+E73</f>
        <v>59705.100000000006</v>
      </c>
      <c r="F121" s="19"/>
      <c r="G121" s="19"/>
      <c r="H121" s="19">
        <f>H102+H100+H71+H69+H72+H73</f>
        <v>59243.7</v>
      </c>
      <c r="I121" s="19"/>
      <c r="J121" s="19"/>
      <c r="K121" s="19">
        <f>K102+K100+K71+K69+K72+K73</f>
        <v>59243.7</v>
      </c>
      <c r="L121" s="90"/>
      <c r="M121" s="312"/>
      <c r="N121" s="654"/>
      <c r="O121" s="652"/>
    </row>
    <row r="122" spans="1:15" ht="23.25">
      <c r="A122" s="67"/>
      <c r="B122" s="69"/>
      <c r="C122" s="69"/>
      <c r="D122" s="710">
        <f>SUM(D121:E121)</f>
        <v>59705.100000000006</v>
      </c>
      <c r="E122" s="711"/>
      <c r="F122" s="386"/>
      <c r="G122" s="700">
        <f>SUM(G121:H121)</f>
        <v>59243.7</v>
      </c>
      <c r="H122" s="712"/>
      <c r="I122" s="386"/>
      <c r="J122" s="710">
        <f>SUM(J121:K121)</f>
        <v>59243.7</v>
      </c>
      <c r="K122" s="711"/>
      <c r="L122" s="387"/>
      <c r="M122" s="388"/>
      <c r="N122" s="654"/>
      <c r="O122" s="652"/>
    </row>
    <row r="123" spans="2:14" ht="15.75">
      <c r="B123" s="389"/>
      <c r="C123" s="390"/>
      <c r="D123" s="679">
        <f>SUM(D116:E116)</f>
        <v>17945833.36298</v>
      </c>
      <c r="E123" s="680"/>
      <c r="F123" s="385"/>
      <c r="G123" s="679">
        <f>SUM(G116:H116)</f>
        <v>17794495.06235</v>
      </c>
      <c r="H123" s="680"/>
      <c r="I123" s="385"/>
      <c r="J123" s="679">
        <f>SUM(J116:K116)</f>
        <v>17535833.376110002</v>
      </c>
      <c r="K123" s="680"/>
      <c r="L123" s="391"/>
      <c r="M123" s="392"/>
      <c r="N123" s="654"/>
    </row>
    <row r="124" spans="2:13" ht="15.75">
      <c r="B124" s="389"/>
      <c r="C124" s="393"/>
      <c r="D124" s="679">
        <f>SUM(D118,D120,D122)</f>
        <v>17935329.562980004</v>
      </c>
      <c r="E124" s="680"/>
      <c r="F124" s="385"/>
      <c r="G124" s="679">
        <f>SUM(G118,G120,G122)</f>
        <v>17777500.842040002</v>
      </c>
      <c r="H124" s="680"/>
      <c r="I124" s="385"/>
      <c r="J124" s="679">
        <f>SUM(J118,J120,J122)</f>
        <v>17486699.1558</v>
      </c>
      <c r="K124" s="680"/>
      <c r="L124" s="391"/>
      <c r="M124" s="392"/>
    </row>
    <row r="125" spans="4:11" ht="15.75">
      <c r="D125" s="679">
        <v>15440477.87241</v>
      </c>
      <c r="E125" s="680"/>
      <c r="G125" s="679">
        <v>15125690.42077</v>
      </c>
      <c r="H125" s="680"/>
      <c r="K125" s="6"/>
    </row>
    <row r="126" spans="4:11" ht="15.75">
      <c r="D126" s="679">
        <f>D125-D124</f>
        <v>-2494851.6905700043</v>
      </c>
      <c r="E126" s="680"/>
      <c r="G126" s="679">
        <f>G125-G124</f>
        <v>-2651810.4212700017</v>
      </c>
      <c r="H126" s="680"/>
      <c r="K126" s="6"/>
    </row>
    <row r="127" spans="4:11" ht="15.75">
      <c r="D127" s="453">
        <f>D124-D123</f>
        <v>-10503.79999999702</v>
      </c>
      <c r="E127" s="453"/>
      <c r="F127" s="453"/>
      <c r="G127" s="519"/>
      <c r="H127" s="519"/>
      <c r="I127" s="453"/>
      <c r="J127" s="453">
        <f>G123*100/D123</f>
        <v>99.15669393798011</v>
      </c>
      <c r="K127" s="453" t="s">
        <v>478</v>
      </c>
    </row>
    <row r="128" ht="15.75">
      <c r="J128" s="452"/>
    </row>
    <row r="129" spans="3:10" ht="15.75">
      <c r="C129" s="8"/>
      <c r="J129" s="452"/>
    </row>
    <row r="130" ht="15.75">
      <c r="J130" s="452"/>
    </row>
    <row r="131" ht="15.75">
      <c r="J131" s="452"/>
    </row>
    <row r="132" ht="15.75">
      <c r="J132" s="452"/>
    </row>
    <row r="140" ht="15.75">
      <c r="E140" s="361">
        <v>10338</v>
      </c>
    </row>
  </sheetData>
  <sheetProtection/>
  <autoFilter ref="H1:H140"/>
  <mergeCells count="55">
    <mergeCell ref="G124:H124"/>
    <mergeCell ref="B51:B52"/>
    <mergeCell ref="A97:M97"/>
    <mergeCell ref="A51:A52"/>
    <mergeCell ref="A58:A60"/>
    <mergeCell ref="B58:B60"/>
    <mergeCell ref="J124:K124"/>
    <mergeCell ref="D122:E122"/>
    <mergeCell ref="G122:H122"/>
    <mergeCell ref="G118:H118"/>
    <mergeCell ref="J118:K118"/>
    <mergeCell ref="J120:K120"/>
    <mergeCell ref="A67:M67"/>
    <mergeCell ref="A83:A84"/>
    <mergeCell ref="G123:H123"/>
    <mergeCell ref="J122:K122"/>
    <mergeCell ref="G120:H120"/>
    <mergeCell ref="A1:M1"/>
    <mergeCell ref="A2:M2"/>
    <mergeCell ref="A3:A4"/>
    <mergeCell ref="G3:I3"/>
    <mergeCell ref="J3:L3"/>
    <mergeCell ref="A13:A14"/>
    <mergeCell ref="A6:M6"/>
    <mergeCell ref="M3:M4"/>
    <mergeCell ref="D3:F3"/>
    <mergeCell ref="B13:B14"/>
    <mergeCell ref="D126:E126"/>
    <mergeCell ref="A62:A63"/>
    <mergeCell ref="B62:B63"/>
    <mergeCell ref="D118:E118"/>
    <mergeCell ref="A90:M90"/>
    <mergeCell ref="D120:E120"/>
    <mergeCell ref="G126:H126"/>
    <mergeCell ref="G125:H125"/>
    <mergeCell ref="J123:K123"/>
    <mergeCell ref="D123:E123"/>
    <mergeCell ref="A35:A36"/>
    <mergeCell ref="B64:B65"/>
    <mergeCell ref="B42:B43"/>
    <mergeCell ref="B18:B19"/>
    <mergeCell ref="A42:A43"/>
    <mergeCell ref="A64:A65"/>
    <mergeCell ref="A18:A19"/>
    <mergeCell ref="A55:M55"/>
    <mergeCell ref="D125:E125"/>
    <mergeCell ref="D124:E124"/>
    <mergeCell ref="B3:B4"/>
    <mergeCell ref="C3:C4"/>
    <mergeCell ref="B35:B36"/>
    <mergeCell ref="A28:A29"/>
    <mergeCell ref="B28:B29"/>
    <mergeCell ref="B83:B84"/>
    <mergeCell ref="A44:A45"/>
    <mergeCell ref="B44:B45"/>
  </mergeCells>
  <hyperlinks>
    <hyperlink ref="A90" r:id="rId1" display="sub_1006"/>
    <hyperlink ref="A97" r:id="rId2" display="sub_1007"/>
    <hyperlink ref="A6" r:id="rId3" display="garantf1://97127.1000/"/>
  </hyperlinks>
  <printOptions/>
  <pageMargins left="0" right="0" top="0.5511811023622047" bottom="0" header="0.35433070866141736" footer="0.03937007874015748"/>
  <pageSetup fitToHeight="0" fitToWidth="1" horizontalDpi="600" verticalDpi="600" orientation="landscape" paperSize="9" scale="52" r:id="rId4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="85" zoomScaleNormal="85" zoomScalePageLayoutView="0" workbookViewId="0" topLeftCell="A37">
      <selection activeCell="G40" sqref="G40"/>
    </sheetView>
  </sheetViews>
  <sheetFormatPr defaultColWidth="9.00390625" defaultRowHeight="12.75"/>
  <cols>
    <col min="1" max="1" width="5.625" style="542" customWidth="1"/>
    <col min="2" max="2" width="43.375" style="542" customWidth="1"/>
    <col min="3" max="3" width="17.375" style="555" customWidth="1"/>
    <col min="4" max="4" width="12.00390625" style="542" customWidth="1"/>
    <col min="5" max="5" width="11.625" style="542" customWidth="1"/>
    <col min="6" max="6" width="13.125" style="542" customWidth="1"/>
    <col min="7" max="7" width="89.75390625" style="542" customWidth="1"/>
    <col min="8" max="8" width="46.75390625" style="554" customWidth="1"/>
    <col min="9" max="10" width="9.125" style="555" customWidth="1"/>
    <col min="11" max="11" width="11.625" style="555" bestFit="1" customWidth="1"/>
    <col min="12" max="16384" width="9.125" style="555" customWidth="1"/>
  </cols>
  <sheetData>
    <row r="1" spans="1:8" s="415" customFormat="1" ht="12.75">
      <c r="A1" s="725" t="s">
        <v>356</v>
      </c>
      <c r="B1" s="725"/>
      <c r="C1" s="725"/>
      <c r="D1" s="725"/>
      <c r="E1" s="725"/>
      <c r="F1" s="725"/>
      <c r="G1" s="725"/>
      <c r="H1" s="544"/>
    </row>
    <row r="2" spans="1:8" s="415" customFormat="1" ht="12.75">
      <c r="A2" s="539"/>
      <c r="B2" s="539"/>
      <c r="C2" s="544"/>
      <c r="D2" s="539"/>
      <c r="E2" s="539"/>
      <c r="F2" s="539"/>
      <c r="G2" s="539"/>
      <c r="H2" s="544"/>
    </row>
    <row r="3" spans="1:8" s="415" customFormat="1" ht="12.75">
      <c r="A3" s="539"/>
      <c r="B3" s="539"/>
      <c r="C3" s="544"/>
      <c r="D3" s="539"/>
      <c r="E3" s="539"/>
      <c r="F3" s="539"/>
      <c r="G3" s="539"/>
      <c r="H3" s="544"/>
    </row>
    <row r="4" spans="1:7" s="541" customFormat="1" ht="51">
      <c r="A4" s="16" t="s">
        <v>72</v>
      </c>
      <c r="B4" s="16" t="s">
        <v>44</v>
      </c>
      <c r="C4" s="16" t="s">
        <v>45</v>
      </c>
      <c r="D4" s="288" t="s">
        <v>413</v>
      </c>
      <c r="E4" s="288" t="s">
        <v>500</v>
      </c>
      <c r="F4" s="16" t="s">
        <v>46</v>
      </c>
      <c r="G4" s="288" t="s">
        <v>176</v>
      </c>
    </row>
    <row r="5" spans="1:7" s="541" customFormat="1" ht="12.7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288">
        <v>7</v>
      </c>
    </row>
    <row r="6" spans="1:8" s="546" customFormat="1" ht="13.5">
      <c r="A6" s="721" t="s">
        <v>47</v>
      </c>
      <c r="B6" s="722"/>
      <c r="C6" s="722"/>
      <c r="D6" s="722"/>
      <c r="E6" s="722"/>
      <c r="F6" s="722"/>
      <c r="G6" s="723"/>
      <c r="H6" s="545"/>
    </row>
    <row r="7" spans="1:7" s="415" customFormat="1" ht="51">
      <c r="A7" s="602" t="s">
        <v>105</v>
      </c>
      <c r="B7" s="603" t="s">
        <v>49</v>
      </c>
      <c r="C7" s="602" t="s">
        <v>48</v>
      </c>
      <c r="D7" s="602">
        <v>95.6</v>
      </c>
      <c r="E7" s="602">
        <v>95.6</v>
      </c>
      <c r="F7" s="606">
        <f aca="true" t="shared" si="0" ref="F7:F28">E7*100/D7</f>
        <v>100</v>
      </c>
      <c r="G7" s="602" t="s">
        <v>327</v>
      </c>
    </row>
    <row r="8" spans="1:7" s="415" customFormat="1" ht="51">
      <c r="A8" s="288" t="s">
        <v>107</v>
      </c>
      <c r="B8" s="454" t="s">
        <v>50</v>
      </c>
      <c r="C8" s="288" t="s">
        <v>48</v>
      </c>
      <c r="D8" s="288">
        <v>20.91</v>
      </c>
      <c r="E8" s="288">
        <v>20.91</v>
      </c>
      <c r="F8" s="606">
        <f t="shared" si="0"/>
        <v>100</v>
      </c>
      <c r="G8" s="602" t="s">
        <v>327</v>
      </c>
    </row>
    <row r="9" spans="1:7" s="415" customFormat="1" ht="103.5" customHeight="1">
      <c r="A9" s="602" t="s">
        <v>108</v>
      </c>
      <c r="B9" s="603" t="s">
        <v>56</v>
      </c>
      <c r="C9" s="602" t="s">
        <v>48</v>
      </c>
      <c r="D9" s="602">
        <v>100</v>
      </c>
      <c r="E9" s="604">
        <v>100</v>
      </c>
      <c r="F9" s="606">
        <f t="shared" si="0"/>
        <v>100</v>
      </c>
      <c r="G9" s="602" t="s">
        <v>327</v>
      </c>
    </row>
    <row r="10" spans="1:7" s="415" customFormat="1" ht="102.75" customHeight="1">
      <c r="A10" s="288" t="s">
        <v>109</v>
      </c>
      <c r="B10" s="454" t="s">
        <v>74</v>
      </c>
      <c r="C10" s="288" t="s">
        <v>48</v>
      </c>
      <c r="D10" s="288">
        <v>49.5</v>
      </c>
      <c r="E10" s="288">
        <v>49.5</v>
      </c>
      <c r="F10" s="606">
        <f t="shared" si="0"/>
        <v>100</v>
      </c>
      <c r="G10" s="602" t="s">
        <v>327</v>
      </c>
    </row>
    <row r="11" spans="1:7" s="415" customFormat="1" ht="30.75" customHeight="1">
      <c r="A11" s="726" t="s">
        <v>110</v>
      </c>
      <c r="B11" s="603" t="s">
        <v>57</v>
      </c>
      <c r="C11" s="602" t="s">
        <v>180</v>
      </c>
      <c r="D11" s="620">
        <v>300</v>
      </c>
      <c r="E11" s="604">
        <v>300</v>
      </c>
      <c r="F11" s="606">
        <f t="shared" si="0"/>
        <v>100</v>
      </c>
      <c r="G11" s="602" t="s">
        <v>327</v>
      </c>
    </row>
    <row r="12" spans="1:7" s="415" customFormat="1" ht="41.25" customHeight="1">
      <c r="A12" s="727"/>
      <c r="B12" s="603" t="s">
        <v>181</v>
      </c>
      <c r="C12" s="602" t="s">
        <v>180</v>
      </c>
      <c r="D12" s="602" t="s">
        <v>327</v>
      </c>
      <c r="E12" s="602" t="s">
        <v>327</v>
      </c>
      <c r="F12" s="606" t="s">
        <v>327</v>
      </c>
      <c r="G12" s="602" t="s">
        <v>327</v>
      </c>
    </row>
    <row r="13" spans="1:7" s="415" customFormat="1" ht="38.25">
      <c r="A13" s="602" t="s">
        <v>73</v>
      </c>
      <c r="B13" s="603" t="s">
        <v>51</v>
      </c>
      <c r="C13" s="602" t="s">
        <v>48</v>
      </c>
      <c r="D13" s="602">
        <v>100</v>
      </c>
      <c r="E13" s="604">
        <v>100</v>
      </c>
      <c r="F13" s="606">
        <f t="shared" si="0"/>
        <v>100</v>
      </c>
      <c r="G13" s="602" t="s">
        <v>327</v>
      </c>
    </row>
    <row r="14" spans="1:7" s="415" customFormat="1" ht="76.5">
      <c r="A14" s="726" t="s">
        <v>58</v>
      </c>
      <c r="B14" s="603" t="s">
        <v>142</v>
      </c>
      <c r="C14" s="602" t="s">
        <v>180</v>
      </c>
      <c r="D14" s="602">
        <v>335</v>
      </c>
      <c r="E14" s="604">
        <v>0</v>
      </c>
      <c r="F14" s="606">
        <f t="shared" si="0"/>
        <v>0</v>
      </c>
      <c r="G14" s="728" t="s">
        <v>505</v>
      </c>
    </row>
    <row r="15" spans="1:7" s="415" customFormat="1" ht="89.25">
      <c r="A15" s="727"/>
      <c r="B15" s="603" t="s">
        <v>183</v>
      </c>
      <c r="C15" s="602" t="s">
        <v>180</v>
      </c>
      <c r="D15" s="602">
        <v>335</v>
      </c>
      <c r="E15" s="604">
        <v>0</v>
      </c>
      <c r="F15" s="606">
        <f t="shared" si="0"/>
        <v>0</v>
      </c>
      <c r="G15" s="729"/>
    </row>
    <row r="16" spans="1:7" s="415" customFormat="1" ht="63.75">
      <c r="A16" s="602" t="s">
        <v>59</v>
      </c>
      <c r="B16" s="603" t="s">
        <v>184</v>
      </c>
      <c r="C16" s="602" t="s">
        <v>185</v>
      </c>
      <c r="D16" s="602">
        <v>9501</v>
      </c>
      <c r="E16" s="604">
        <v>8061</v>
      </c>
      <c r="F16" s="606">
        <f>E16*100/D16</f>
        <v>84.8437006630881</v>
      </c>
      <c r="G16" s="648" t="s">
        <v>506</v>
      </c>
    </row>
    <row r="17" spans="1:7" s="415" customFormat="1" ht="63.75">
      <c r="A17" s="602" t="s">
        <v>60</v>
      </c>
      <c r="B17" s="603" t="s">
        <v>186</v>
      </c>
      <c r="C17" s="602" t="s">
        <v>185</v>
      </c>
      <c r="D17" s="602">
        <v>100</v>
      </c>
      <c r="E17" s="604">
        <v>36</v>
      </c>
      <c r="F17" s="606">
        <f t="shared" si="0"/>
        <v>36</v>
      </c>
      <c r="G17" s="648" t="s">
        <v>506</v>
      </c>
    </row>
    <row r="18" spans="1:7" s="415" customFormat="1" ht="25.5">
      <c r="A18" s="602" t="s">
        <v>61</v>
      </c>
      <c r="B18" s="603" t="s">
        <v>187</v>
      </c>
      <c r="C18" s="602" t="s">
        <v>48</v>
      </c>
      <c r="D18" s="602">
        <v>98.03</v>
      </c>
      <c r="E18" s="604">
        <v>100</v>
      </c>
      <c r="F18" s="606">
        <f t="shared" si="0"/>
        <v>102.00958890135672</v>
      </c>
      <c r="G18" s="602" t="s">
        <v>327</v>
      </c>
    </row>
    <row r="19" spans="1:7" s="415" customFormat="1" ht="67.5" customHeight="1">
      <c r="A19" s="288" t="s">
        <v>52</v>
      </c>
      <c r="B19" s="454" t="s">
        <v>143</v>
      </c>
      <c r="C19" s="288" t="s">
        <v>48</v>
      </c>
      <c r="D19" s="288">
        <v>34</v>
      </c>
      <c r="E19" s="288">
        <v>34</v>
      </c>
      <c r="F19" s="538">
        <f t="shared" si="0"/>
        <v>100</v>
      </c>
      <c r="G19" s="602" t="s">
        <v>327</v>
      </c>
    </row>
    <row r="20" spans="1:7" s="415" customFormat="1" ht="63.75">
      <c r="A20" s="602" t="s">
        <v>53</v>
      </c>
      <c r="B20" s="603" t="s">
        <v>144</v>
      </c>
      <c r="C20" s="602" t="s">
        <v>48</v>
      </c>
      <c r="D20" s="602">
        <v>45</v>
      </c>
      <c r="E20" s="602">
        <v>45</v>
      </c>
      <c r="F20" s="606">
        <f t="shared" si="0"/>
        <v>100</v>
      </c>
      <c r="G20" s="602" t="s">
        <v>327</v>
      </c>
    </row>
    <row r="21" spans="1:7" s="415" customFormat="1" ht="66" customHeight="1">
      <c r="A21" s="602" t="s">
        <v>62</v>
      </c>
      <c r="B21" s="603" t="s">
        <v>432</v>
      </c>
      <c r="C21" s="602" t="s">
        <v>188</v>
      </c>
      <c r="D21" s="602">
        <v>0.61</v>
      </c>
      <c r="E21" s="602">
        <v>0.61</v>
      </c>
      <c r="F21" s="606">
        <f t="shared" si="0"/>
        <v>100</v>
      </c>
      <c r="G21" s="602" t="s">
        <v>327</v>
      </c>
    </row>
    <row r="22" spans="1:7" s="415" customFormat="1" ht="63.75">
      <c r="A22" s="602" t="s">
        <v>63</v>
      </c>
      <c r="B22" s="603" t="s">
        <v>433</v>
      </c>
      <c r="C22" s="602" t="s">
        <v>182</v>
      </c>
      <c r="D22" s="602">
        <v>4</v>
      </c>
      <c r="E22" s="604">
        <v>4</v>
      </c>
      <c r="F22" s="606">
        <f t="shared" si="0"/>
        <v>100</v>
      </c>
      <c r="G22" s="602" t="s">
        <v>327</v>
      </c>
    </row>
    <row r="23" spans="1:7" s="415" customFormat="1" ht="63.75">
      <c r="A23" s="602" t="s">
        <v>64</v>
      </c>
      <c r="B23" s="603" t="s">
        <v>434</v>
      </c>
      <c r="C23" s="602" t="s">
        <v>48</v>
      </c>
      <c r="D23" s="602">
        <v>9</v>
      </c>
      <c r="E23" s="604">
        <v>12.9</v>
      </c>
      <c r="F23" s="606">
        <f t="shared" si="0"/>
        <v>143.33333333333334</v>
      </c>
      <c r="G23" s="602" t="s">
        <v>503</v>
      </c>
    </row>
    <row r="24" spans="1:7" s="415" customFormat="1" ht="103.5" customHeight="1">
      <c r="A24" s="602" t="s">
        <v>65</v>
      </c>
      <c r="B24" s="603" t="s">
        <v>191</v>
      </c>
      <c r="C24" s="602" t="s">
        <v>48</v>
      </c>
      <c r="D24" s="602">
        <v>46.88</v>
      </c>
      <c r="E24" s="602">
        <v>46.88</v>
      </c>
      <c r="F24" s="606">
        <f t="shared" si="0"/>
        <v>100</v>
      </c>
      <c r="G24" s="602" t="s">
        <v>327</v>
      </c>
    </row>
    <row r="25" spans="1:7" s="415" customFormat="1" ht="91.5" customHeight="1">
      <c r="A25" s="602" t="s">
        <v>66</v>
      </c>
      <c r="B25" s="603" t="s">
        <v>192</v>
      </c>
      <c r="C25" s="602" t="s">
        <v>182</v>
      </c>
      <c r="D25" s="602">
        <v>1</v>
      </c>
      <c r="E25" s="604">
        <v>1</v>
      </c>
      <c r="F25" s="606">
        <f t="shared" si="0"/>
        <v>100</v>
      </c>
      <c r="G25" s="602" t="s">
        <v>327</v>
      </c>
    </row>
    <row r="26" spans="1:7" s="415" customFormat="1" ht="118.5" customHeight="1">
      <c r="A26" s="675" t="s">
        <v>189</v>
      </c>
      <c r="B26" s="676" t="s">
        <v>193</v>
      </c>
      <c r="C26" s="675" t="s">
        <v>180</v>
      </c>
      <c r="D26" s="675">
        <v>15</v>
      </c>
      <c r="E26" s="678">
        <v>15</v>
      </c>
      <c r="F26" s="677">
        <f t="shared" si="0"/>
        <v>100</v>
      </c>
      <c r="G26" s="602" t="s">
        <v>327</v>
      </c>
    </row>
    <row r="27" spans="1:8" s="415" customFormat="1" ht="127.5">
      <c r="A27" s="602" t="s">
        <v>54</v>
      </c>
      <c r="B27" s="603" t="s">
        <v>334</v>
      </c>
      <c r="C27" s="602" t="s">
        <v>48</v>
      </c>
      <c r="D27" s="602">
        <v>100</v>
      </c>
      <c r="E27" s="602">
        <v>100</v>
      </c>
      <c r="F27" s="606">
        <f t="shared" si="0"/>
        <v>100</v>
      </c>
      <c r="G27" s="602" t="s">
        <v>327</v>
      </c>
      <c r="H27" s="446"/>
    </row>
    <row r="28" spans="1:8" s="415" customFormat="1" ht="102">
      <c r="A28" s="675" t="s">
        <v>55</v>
      </c>
      <c r="B28" s="676" t="s">
        <v>415</v>
      </c>
      <c r="C28" s="675" t="s">
        <v>416</v>
      </c>
      <c r="D28" s="675">
        <v>49.9</v>
      </c>
      <c r="E28" s="675">
        <v>49.905</v>
      </c>
      <c r="F28" s="677">
        <f t="shared" si="0"/>
        <v>100.01002004008016</v>
      </c>
      <c r="G28" s="602" t="s">
        <v>327</v>
      </c>
      <c r="H28" s="446"/>
    </row>
    <row r="29" spans="1:8" s="546" customFormat="1" ht="13.5">
      <c r="A29" s="721" t="s">
        <v>75</v>
      </c>
      <c r="B29" s="722"/>
      <c r="C29" s="722"/>
      <c r="D29" s="722"/>
      <c r="E29" s="722"/>
      <c r="F29" s="722"/>
      <c r="G29" s="723"/>
      <c r="H29" s="545"/>
    </row>
    <row r="30" spans="1:7" s="415" customFormat="1" ht="63.75" customHeight="1">
      <c r="A30" s="602" t="s">
        <v>105</v>
      </c>
      <c r="B30" s="603" t="s">
        <v>435</v>
      </c>
      <c r="C30" s="602" t="s">
        <v>48</v>
      </c>
      <c r="D30" s="602">
        <v>62.4</v>
      </c>
      <c r="E30" s="604">
        <v>75.03</v>
      </c>
      <c r="F30" s="606">
        <f>E30*100/D30</f>
        <v>120.24038461538461</v>
      </c>
      <c r="G30" s="602" t="s">
        <v>327</v>
      </c>
    </row>
    <row r="31" spans="1:7" s="415" customFormat="1" ht="102">
      <c r="A31" s="602" t="s">
        <v>107</v>
      </c>
      <c r="B31" s="603" t="s">
        <v>67</v>
      </c>
      <c r="C31" s="602" t="s">
        <v>48</v>
      </c>
      <c r="D31" s="602">
        <v>42</v>
      </c>
      <c r="E31" s="604">
        <v>42</v>
      </c>
      <c r="F31" s="606">
        <f>E31*100/D31</f>
        <v>100</v>
      </c>
      <c r="G31" s="602" t="s">
        <v>327</v>
      </c>
    </row>
    <row r="32" spans="1:7" s="415" customFormat="1" ht="76.5" customHeight="1">
      <c r="A32" s="602" t="s">
        <v>108</v>
      </c>
      <c r="B32" s="603" t="s">
        <v>436</v>
      </c>
      <c r="C32" s="602" t="s">
        <v>48</v>
      </c>
      <c r="D32" s="602">
        <v>70</v>
      </c>
      <c r="E32" s="604">
        <v>71.3</v>
      </c>
      <c r="F32" s="606">
        <f>E32*100/D32</f>
        <v>101.85714285714286</v>
      </c>
      <c r="G32" s="602" t="s">
        <v>327</v>
      </c>
    </row>
    <row r="33" spans="1:7" s="415" customFormat="1" ht="51.75" customHeight="1">
      <c r="A33" s="602" t="s">
        <v>109</v>
      </c>
      <c r="B33" s="603" t="s">
        <v>196</v>
      </c>
      <c r="C33" s="602" t="s">
        <v>48</v>
      </c>
      <c r="D33" s="602">
        <v>109</v>
      </c>
      <c r="E33" s="604">
        <v>109</v>
      </c>
      <c r="F33" s="606">
        <f>E33*100/D33</f>
        <v>100</v>
      </c>
      <c r="G33" s="602" t="s">
        <v>327</v>
      </c>
    </row>
    <row r="34" spans="1:7" s="415" customFormat="1" ht="51">
      <c r="A34" s="602" t="s">
        <v>110</v>
      </c>
      <c r="B34" s="603" t="s">
        <v>68</v>
      </c>
      <c r="C34" s="602" t="s">
        <v>48</v>
      </c>
      <c r="D34" s="602">
        <v>7</v>
      </c>
      <c r="E34" s="604">
        <v>0</v>
      </c>
      <c r="F34" s="606">
        <v>100</v>
      </c>
      <c r="G34" s="602" t="s">
        <v>502</v>
      </c>
    </row>
    <row r="35" spans="1:7" s="415" customFormat="1" ht="38.25">
      <c r="A35" s="602" t="s">
        <v>111</v>
      </c>
      <c r="B35" s="603" t="s">
        <v>194</v>
      </c>
      <c r="C35" s="602" t="s">
        <v>182</v>
      </c>
      <c r="D35" s="602">
        <v>26</v>
      </c>
      <c r="E35" s="604">
        <v>26</v>
      </c>
      <c r="F35" s="606">
        <f>E35*100/D35</f>
        <v>100</v>
      </c>
      <c r="G35" s="602" t="s">
        <v>327</v>
      </c>
    </row>
    <row r="36" spans="1:7" s="415" customFormat="1" ht="38.25">
      <c r="A36" s="602" t="s">
        <v>73</v>
      </c>
      <c r="B36" s="603" t="s">
        <v>195</v>
      </c>
      <c r="C36" s="602" t="s">
        <v>182</v>
      </c>
      <c r="D36" s="602">
        <v>1</v>
      </c>
      <c r="E36" s="604">
        <v>1</v>
      </c>
      <c r="F36" s="606">
        <f>E36*100/D36</f>
        <v>100</v>
      </c>
      <c r="G36" s="602" t="s">
        <v>327</v>
      </c>
    </row>
    <row r="37" spans="1:7" s="415" customFormat="1" ht="38.25">
      <c r="A37" s="602" t="s">
        <v>58</v>
      </c>
      <c r="B37" s="603" t="s">
        <v>437</v>
      </c>
      <c r="C37" s="602" t="s">
        <v>185</v>
      </c>
      <c r="D37" s="602">
        <v>4000</v>
      </c>
      <c r="E37" s="604">
        <v>4650</v>
      </c>
      <c r="F37" s="606">
        <f>E37*100/D37</f>
        <v>116.25</v>
      </c>
      <c r="G37" s="602" t="s">
        <v>327</v>
      </c>
    </row>
    <row r="38" spans="1:7" s="415" customFormat="1" ht="89.25">
      <c r="A38" s="602" t="s">
        <v>59</v>
      </c>
      <c r="B38" s="603" t="s">
        <v>438</v>
      </c>
      <c r="C38" s="602" t="s">
        <v>48</v>
      </c>
      <c r="D38" s="602">
        <v>3</v>
      </c>
      <c r="E38" s="604">
        <v>3.01</v>
      </c>
      <c r="F38" s="606">
        <f>E38*100/D38</f>
        <v>100.33333333333333</v>
      </c>
      <c r="G38" s="602" t="s">
        <v>327</v>
      </c>
    </row>
    <row r="39" spans="1:8" s="415" customFormat="1" ht="12.75">
      <c r="A39" s="724" t="s">
        <v>69</v>
      </c>
      <c r="B39" s="719"/>
      <c r="C39" s="719"/>
      <c r="D39" s="719"/>
      <c r="E39" s="719"/>
      <c r="F39" s="719"/>
      <c r="G39" s="720"/>
      <c r="H39" s="544"/>
    </row>
    <row r="40" spans="1:7" s="415" customFormat="1" ht="25.5">
      <c r="A40" s="602" t="s">
        <v>105</v>
      </c>
      <c r="B40" s="603" t="s">
        <v>439</v>
      </c>
      <c r="C40" s="602" t="s">
        <v>48</v>
      </c>
      <c r="D40" s="602">
        <v>82</v>
      </c>
      <c r="E40" s="602">
        <v>89</v>
      </c>
      <c r="F40" s="619">
        <f aca="true" t="shared" si="1" ref="F40:F48">E40*100/D40</f>
        <v>108.53658536585365</v>
      </c>
      <c r="G40" s="602" t="s">
        <v>495</v>
      </c>
    </row>
    <row r="41" spans="1:7" s="415" customFormat="1" ht="52.5" customHeight="1">
      <c r="A41" s="602" t="s">
        <v>107</v>
      </c>
      <c r="B41" s="603" t="s">
        <v>411</v>
      </c>
      <c r="C41" s="602" t="s">
        <v>48</v>
      </c>
      <c r="D41" s="602">
        <v>21</v>
      </c>
      <c r="E41" s="602">
        <v>21</v>
      </c>
      <c r="F41" s="606">
        <f t="shared" si="1"/>
        <v>100</v>
      </c>
      <c r="G41" s="602" t="s">
        <v>327</v>
      </c>
    </row>
    <row r="42" spans="1:7" s="415" customFormat="1" ht="78" customHeight="1">
      <c r="A42" s="602" t="s">
        <v>108</v>
      </c>
      <c r="B42" s="603" t="s">
        <v>440</v>
      </c>
      <c r="C42" s="602" t="s">
        <v>48</v>
      </c>
      <c r="D42" s="602">
        <v>30</v>
      </c>
      <c r="E42" s="602">
        <v>30</v>
      </c>
      <c r="F42" s="606">
        <f t="shared" si="1"/>
        <v>100</v>
      </c>
      <c r="G42" s="602" t="s">
        <v>327</v>
      </c>
    </row>
    <row r="43" spans="1:7" s="415" customFormat="1" ht="51" customHeight="1">
      <c r="A43" s="602" t="s">
        <v>109</v>
      </c>
      <c r="B43" s="603" t="s">
        <v>441</v>
      </c>
      <c r="C43" s="602" t="s">
        <v>48</v>
      </c>
      <c r="D43" s="602">
        <v>15</v>
      </c>
      <c r="E43" s="602">
        <v>34</v>
      </c>
      <c r="F43" s="606">
        <f t="shared" si="1"/>
        <v>226.66666666666666</v>
      </c>
      <c r="G43" s="602" t="s">
        <v>496</v>
      </c>
    </row>
    <row r="44" spans="1:7" s="544" customFormat="1" ht="76.5">
      <c r="A44" s="602" t="s">
        <v>110</v>
      </c>
      <c r="B44" s="603" t="s">
        <v>197</v>
      </c>
      <c r="C44" s="602" t="s">
        <v>190</v>
      </c>
      <c r="D44" s="602">
        <v>36.7</v>
      </c>
      <c r="E44" s="602">
        <v>36.7</v>
      </c>
      <c r="F44" s="606">
        <f t="shared" si="1"/>
        <v>100</v>
      </c>
      <c r="G44" s="602" t="s">
        <v>327</v>
      </c>
    </row>
    <row r="45" spans="1:7" s="415" customFormat="1" ht="63.75">
      <c r="A45" s="602" t="s">
        <v>111</v>
      </c>
      <c r="B45" s="603" t="s">
        <v>339</v>
      </c>
      <c r="C45" s="602" t="s">
        <v>185</v>
      </c>
      <c r="D45" s="602">
        <v>700</v>
      </c>
      <c r="E45" s="602">
        <v>700</v>
      </c>
      <c r="F45" s="606">
        <f t="shared" si="1"/>
        <v>100</v>
      </c>
      <c r="G45" s="602" t="s">
        <v>327</v>
      </c>
    </row>
    <row r="46" spans="1:7" s="415" customFormat="1" ht="66" customHeight="1">
      <c r="A46" s="602" t="s">
        <v>73</v>
      </c>
      <c r="B46" s="603" t="s">
        <v>198</v>
      </c>
      <c r="C46" s="602" t="s">
        <v>190</v>
      </c>
      <c r="D46" s="602">
        <v>40</v>
      </c>
      <c r="E46" s="602">
        <v>40</v>
      </c>
      <c r="F46" s="606">
        <f t="shared" si="1"/>
        <v>100</v>
      </c>
      <c r="G46" s="602" t="s">
        <v>327</v>
      </c>
    </row>
    <row r="47" spans="1:7" s="415" customFormat="1" ht="89.25">
      <c r="A47" s="602" t="s">
        <v>58</v>
      </c>
      <c r="B47" s="603" t="s">
        <v>412</v>
      </c>
      <c r="C47" s="602" t="s">
        <v>190</v>
      </c>
      <c r="D47" s="602">
        <v>28.2</v>
      </c>
      <c r="E47" s="602">
        <v>28.2</v>
      </c>
      <c r="F47" s="606">
        <f t="shared" si="1"/>
        <v>100</v>
      </c>
      <c r="G47" s="602" t="s">
        <v>327</v>
      </c>
    </row>
    <row r="48" spans="1:7" s="415" customFormat="1" ht="38.25">
      <c r="A48" s="602" t="s">
        <v>59</v>
      </c>
      <c r="B48" s="603" t="s">
        <v>199</v>
      </c>
      <c r="C48" s="602" t="s">
        <v>48</v>
      </c>
      <c r="D48" s="602">
        <v>36</v>
      </c>
      <c r="E48" s="602">
        <v>36</v>
      </c>
      <c r="F48" s="606">
        <f t="shared" si="1"/>
        <v>100</v>
      </c>
      <c r="G48" s="602" t="s">
        <v>327</v>
      </c>
    </row>
    <row r="49" spans="1:8" s="415" customFormat="1" ht="12.75">
      <c r="A49" s="724" t="s">
        <v>4</v>
      </c>
      <c r="B49" s="722"/>
      <c r="C49" s="722"/>
      <c r="D49" s="722"/>
      <c r="E49" s="722"/>
      <c r="F49" s="722"/>
      <c r="G49" s="723"/>
      <c r="H49" s="547"/>
    </row>
    <row r="50" spans="1:7" s="415" customFormat="1" ht="54" customHeight="1">
      <c r="A50" s="602" t="s">
        <v>105</v>
      </c>
      <c r="B50" s="603" t="s">
        <v>145</v>
      </c>
      <c r="C50" s="602" t="s">
        <v>48</v>
      </c>
      <c r="D50" s="602">
        <v>41.4</v>
      </c>
      <c r="E50" s="604">
        <v>41.7</v>
      </c>
      <c r="F50" s="605">
        <f>E50*100/D50</f>
        <v>100.72463768115942</v>
      </c>
      <c r="G50" s="602" t="s">
        <v>327</v>
      </c>
    </row>
    <row r="51" spans="1:7" s="415" customFormat="1" ht="192.75" customHeight="1">
      <c r="A51" s="602" t="s">
        <v>107</v>
      </c>
      <c r="B51" s="603" t="s">
        <v>146</v>
      </c>
      <c r="C51" s="602" t="s">
        <v>48</v>
      </c>
      <c r="D51" s="602">
        <v>0.5</v>
      </c>
      <c r="E51" s="604">
        <v>0.4</v>
      </c>
      <c r="F51" s="605">
        <f>E51*100/D51</f>
        <v>80</v>
      </c>
      <c r="G51" s="602" t="s">
        <v>501</v>
      </c>
    </row>
    <row r="52" spans="1:8" s="415" customFormat="1" ht="13.5">
      <c r="A52" s="718" t="s">
        <v>6</v>
      </c>
      <c r="B52" s="719"/>
      <c r="C52" s="719"/>
      <c r="D52" s="719"/>
      <c r="E52" s="719"/>
      <c r="F52" s="719"/>
      <c r="G52" s="720"/>
      <c r="H52" s="548"/>
    </row>
    <row r="53" spans="1:7" s="549" customFormat="1" ht="38.25">
      <c r="A53" s="602" t="s">
        <v>105</v>
      </c>
      <c r="B53" s="603" t="s">
        <v>70</v>
      </c>
      <c r="C53" s="602" t="s">
        <v>182</v>
      </c>
      <c r="D53" s="602">
        <v>5</v>
      </c>
      <c r="E53" s="602">
        <v>5</v>
      </c>
      <c r="F53" s="606">
        <f aca="true" t="shared" si="2" ref="F53:F59">E53*100/D53</f>
        <v>100</v>
      </c>
      <c r="G53" s="602" t="s">
        <v>327</v>
      </c>
    </row>
    <row r="54" spans="1:7" s="549" customFormat="1" ht="25.5">
      <c r="A54" s="602" t="s">
        <v>107</v>
      </c>
      <c r="B54" s="603" t="s">
        <v>200</v>
      </c>
      <c r="C54" s="602" t="s">
        <v>182</v>
      </c>
      <c r="D54" s="602">
        <v>2300</v>
      </c>
      <c r="E54" s="602">
        <v>2567</v>
      </c>
      <c r="F54" s="606">
        <f t="shared" si="2"/>
        <v>111.6086956521739</v>
      </c>
      <c r="G54" s="602" t="s">
        <v>333</v>
      </c>
    </row>
    <row r="55" spans="1:7" s="549" customFormat="1" ht="63.75">
      <c r="A55" s="602" t="s">
        <v>73</v>
      </c>
      <c r="B55" s="607" t="s">
        <v>201</v>
      </c>
      <c r="C55" s="602" t="s">
        <v>48</v>
      </c>
      <c r="D55" s="602">
        <v>100</v>
      </c>
      <c r="E55" s="602">
        <v>100</v>
      </c>
      <c r="F55" s="606">
        <f t="shared" si="2"/>
        <v>100</v>
      </c>
      <c r="G55" s="602" t="s">
        <v>327</v>
      </c>
    </row>
    <row r="56" spans="1:7" s="415" customFormat="1" ht="154.5" customHeight="1">
      <c r="A56" s="604" t="s">
        <v>58</v>
      </c>
      <c r="B56" s="607" t="s">
        <v>202</v>
      </c>
      <c r="C56" s="604" t="s">
        <v>48</v>
      </c>
      <c r="D56" s="604">
        <v>15</v>
      </c>
      <c r="E56" s="604">
        <v>15.48</v>
      </c>
      <c r="F56" s="606">
        <f t="shared" si="2"/>
        <v>103.2</v>
      </c>
      <c r="G56" s="602" t="s">
        <v>327</v>
      </c>
    </row>
    <row r="57" spans="1:7" s="415" customFormat="1" ht="39" customHeight="1">
      <c r="A57" s="604" t="s">
        <v>59</v>
      </c>
      <c r="B57" s="607" t="s">
        <v>442</v>
      </c>
      <c r="C57" s="604" t="s">
        <v>48</v>
      </c>
      <c r="D57" s="604">
        <v>43.07</v>
      </c>
      <c r="E57" s="604">
        <v>43.07</v>
      </c>
      <c r="F57" s="606">
        <f t="shared" si="2"/>
        <v>100</v>
      </c>
      <c r="G57" s="602" t="s">
        <v>327</v>
      </c>
    </row>
    <row r="58" spans="1:7" s="415" customFormat="1" ht="28.5" customHeight="1">
      <c r="A58" s="604" t="s">
        <v>53</v>
      </c>
      <c r="B58" s="603" t="s">
        <v>206</v>
      </c>
      <c r="C58" s="604" t="s">
        <v>207</v>
      </c>
      <c r="D58" s="604">
        <v>18.42</v>
      </c>
      <c r="E58" s="604">
        <v>18.42</v>
      </c>
      <c r="F58" s="606">
        <f t="shared" si="2"/>
        <v>100</v>
      </c>
      <c r="G58" s="602" t="s">
        <v>327</v>
      </c>
    </row>
    <row r="59" spans="1:8" s="415" customFormat="1" ht="76.5">
      <c r="A59" s="604" t="s">
        <v>62</v>
      </c>
      <c r="B59" s="603" t="s">
        <v>208</v>
      </c>
      <c r="C59" s="604" t="s">
        <v>209</v>
      </c>
      <c r="D59" s="604">
        <v>0.16</v>
      </c>
      <c r="E59" s="604">
        <v>0.16</v>
      </c>
      <c r="F59" s="606">
        <f t="shared" si="2"/>
        <v>100</v>
      </c>
      <c r="G59" s="602" t="s">
        <v>327</v>
      </c>
      <c r="H59" s="544"/>
    </row>
    <row r="60" spans="1:8" s="415" customFormat="1" ht="12.75">
      <c r="A60" s="539"/>
      <c r="B60" s="539"/>
      <c r="C60" s="550"/>
      <c r="D60" s="539"/>
      <c r="E60" s="539"/>
      <c r="F60" s="539"/>
      <c r="G60" s="539"/>
      <c r="H60" s="544"/>
    </row>
    <row r="61" spans="1:8" s="415" customFormat="1" ht="12.75">
      <c r="A61" s="539"/>
      <c r="B61" s="539"/>
      <c r="C61" s="551"/>
      <c r="D61" s="539"/>
      <c r="E61" s="539"/>
      <c r="F61" s="539"/>
      <c r="G61" s="539"/>
      <c r="H61" s="544"/>
    </row>
    <row r="62" spans="1:8" s="415" customFormat="1" ht="12.75">
      <c r="A62" s="539"/>
      <c r="B62" s="539"/>
      <c r="C62" s="551"/>
      <c r="D62" s="539"/>
      <c r="E62" s="539"/>
      <c r="F62" s="539"/>
      <c r="G62" s="539"/>
      <c r="H62" s="544"/>
    </row>
    <row r="63" spans="1:8" s="415" customFormat="1" ht="12.75">
      <c r="A63" s="539"/>
      <c r="B63" s="539"/>
      <c r="C63" s="544"/>
      <c r="D63" s="539"/>
      <c r="E63" s="539"/>
      <c r="F63" s="539"/>
      <c r="G63" s="539"/>
      <c r="H63" s="544"/>
    </row>
    <row r="64" spans="1:8" s="415" customFormat="1" ht="12.75">
      <c r="A64" s="539"/>
      <c r="B64" s="539"/>
      <c r="C64" s="544"/>
      <c r="D64" s="539"/>
      <c r="E64" s="539"/>
      <c r="F64" s="539"/>
      <c r="G64" s="539"/>
      <c r="H64" s="544"/>
    </row>
    <row r="65" spans="1:8" s="415" customFormat="1" ht="12.75">
      <c r="A65" s="539"/>
      <c r="B65" s="539"/>
      <c r="C65" s="544"/>
      <c r="D65" s="539"/>
      <c r="E65" s="539"/>
      <c r="F65" s="539"/>
      <c r="G65" s="539"/>
      <c r="H65" s="544"/>
    </row>
    <row r="66" spans="1:8" s="415" customFormat="1" ht="12.75">
      <c r="A66" s="539"/>
      <c r="B66" s="539"/>
      <c r="C66" s="544"/>
      <c r="D66" s="539"/>
      <c r="E66" s="539"/>
      <c r="F66" s="539"/>
      <c r="G66" s="539"/>
      <c r="H66" s="544"/>
    </row>
    <row r="67" spans="1:8" s="415" customFormat="1" ht="12.75">
      <c r="A67" s="539"/>
      <c r="B67" s="539"/>
      <c r="C67" s="544"/>
      <c r="D67" s="539"/>
      <c r="E67" s="539"/>
      <c r="F67" s="539"/>
      <c r="G67" s="539"/>
      <c r="H67" s="544"/>
    </row>
    <row r="68" spans="1:8" s="415" customFormat="1" ht="12.75">
      <c r="A68" s="539"/>
      <c r="B68" s="539"/>
      <c r="C68" s="544"/>
      <c r="D68" s="539"/>
      <c r="E68" s="539"/>
      <c r="F68" s="539"/>
      <c r="G68" s="539"/>
      <c r="H68" s="544"/>
    </row>
    <row r="69" spans="1:8" s="415" customFormat="1" ht="12.75">
      <c r="A69" s="539"/>
      <c r="B69" s="539"/>
      <c r="C69" s="544"/>
      <c r="D69" s="539"/>
      <c r="E69" s="539"/>
      <c r="F69" s="539"/>
      <c r="G69" s="539"/>
      <c r="H69" s="544"/>
    </row>
    <row r="70" spans="1:8" s="415" customFormat="1" ht="12.75">
      <c r="A70" s="539"/>
      <c r="B70" s="539"/>
      <c r="C70" s="544"/>
      <c r="D70" s="539"/>
      <c r="E70" s="539"/>
      <c r="F70" s="539"/>
      <c r="G70" s="539"/>
      <c r="H70" s="544"/>
    </row>
    <row r="71" spans="1:8" s="415" customFormat="1" ht="12.75">
      <c r="A71" s="539"/>
      <c r="B71" s="539"/>
      <c r="C71" s="544"/>
      <c r="D71" s="539"/>
      <c r="E71" s="539"/>
      <c r="F71" s="539"/>
      <c r="G71" s="539"/>
      <c r="H71" s="544"/>
    </row>
    <row r="72" spans="1:8" s="415" customFormat="1" ht="12.75">
      <c r="A72" s="539"/>
      <c r="B72" s="539"/>
      <c r="C72" s="544"/>
      <c r="D72" s="539"/>
      <c r="E72" s="539"/>
      <c r="F72" s="539"/>
      <c r="G72" s="539"/>
      <c r="H72" s="544"/>
    </row>
    <row r="73" spans="1:8" s="415" customFormat="1" ht="12.75">
      <c r="A73" s="540"/>
      <c r="B73" s="540"/>
      <c r="C73" s="547"/>
      <c r="D73" s="540"/>
      <c r="E73" s="540"/>
      <c r="F73" s="539"/>
      <c r="G73" s="539"/>
      <c r="H73" s="544"/>
    </row>
    <row r="74" spans="1:8" s="415" customFormat="1" ht="12.75">
      <c r="A74" s="540"/>
      <c r="B74" s="540"/>
      <c r="C74" s="547"/>
      <c r="D74" s="540"/>
      <c r="E74" s="540"/>
      <c r="F74" s="539"/>
      <c r="G74" s="539"/>
      <c r="H74" s="544"/>
    </row>
    <row r="75" spans="1:8" s="415" customFormat="1" ht="12.75">
      <c r="A75" s="539"/>
      <c r="B75" s="539"/>
      <c r="C75" s="544"/>
      <c r="D75" s="539"/>
      <c r="E75" s="539"/>
      <c r="F75" s="539"/>
      <c r="G75" s="539"/>
      <c r="H75" s="544"/>
    </row>
    <row r="76" spans="1:8" s="415" customFormat="1" ht="12.75">
      <c r="A76" s="539"/>
      <c r="B76" s="539"/>
      <c r="C76" s="544"/>
      <c r="D76" s="539"/>
      <c r="E76" s="539"/>
      <c r="F76" s="539"/>
      <c r="G76" s="539"/>
      <c r="H76" s="544"/>
    </row>
    <row r="77" spans="1:8" s="415" customFormat="1" ht="12.75">
      <c r="A77" s="539"/>
      <c r="B77" s="539"/>
      <c r="C77" s="544"/>
      <c r="D77" s="539"/>
      <c r="E77" s="539"/>
      <c r="F77" s="539"/>
      <c r="G77" s="539"/>
      <c r="H77" s="544"/>
    </row>
    <row r="78" spans="1:8" s="415" customFormat="1" ht="12.75">
      <c r="A78" s="539"/>
      <c r="B78" s="539"/>
      <c r="C78" s="544"/>
      <c r="D78" s="539"/>
      <c r="E78" s="539"/>
      <c r="F78" s="539"/>
      <c r="G78" s="539"/>
      <c r="H78" s="544"/>
    </row>
    <row r="79" spans="1:7" s="415" customFormat="1" ht="12.75">
      <c r="A79" s="541"/>
      <c r="B79" s="541"/>
      <c r="D79" s="541"/>
      <c r="E79" s="541"/>
      <c r="F79" s="541"/>
      <c r="G79" s="541"/>
    </row>
    <row r="80" spans="1:7" s="415" customFormat="1" ht="12.75">
      <c r="A80" s="541"/>
      <c r="B80" s="541"/>
      <c r="D80" s="541"/>
      <c r="E80" s="541"/>
      <c r="F80" s="541"/>
      <c r="G80" s="541"/>
    </row>
    <row r="81" spans="1:7" s="415" customFormat="1" ht="12.75">
      <c r="A81" s="541"/>
      <c r="B81" s="541"/>
      <c r="D81" s="541"/>
      <c r="E81" s="541"/>
      <c r="F81" s="541"/>
      <c r="G81" s="541"/>
    </row>
    <row r="82" spans="1:7" s="415" customFormat="1" ht="12.75">
      <c r="A82" s="541"/>
      <c r="B82" s="541"/>
      <c r="D82" s="541"/>
      <c r="E82" s="541"/>
      <c r="F82" s="541"/>
      <c r="G82" s="541"/>
    </row>
    <row r="83" spans="1:7" s="415" customFormat="1" ht="12.75">
      <c r="A83" s="541"/>
      <c r="B83" s="541"/>
      <c r="D83" s="541"/>
      <c r="E83" s="541"/>
      <c r="F83" s="541"/>
      <c r="G83" s="541"/>
    </row>
    <row r="84" spans="1:7" s="415" customFormat="1" ht="12.75">
      <c r="A84" s="541"/>
      <c r="B84" s="541"/>
      <c r="D84" s="541"/>
      <c r="E84" s="541"/>
      <c r="F84" s="541"/>
      <c r="G84" s="541"/>
    </row>
    <row r="85" spans="1:7" s="415" customFormat="1" ht="12.75">
      <c r="A85" s="541"/>
      <c r="B85" s="541"/>
      <c r="D85" s="541"/>
      <c r="E85" s="541"/>
      <c r="F85" s="541"/>
      <c r="G85" s="541"/>
    </row>
    <row r="86" spans="1:7" s="415" customFormat="1" ht="12.75">
      <c r="A86" s="541"/>
      <c r="B86" s="541"/>
      <c r="D86" s="541"/>
      <c r="E86" s="541"/>
      <c r="F86" s="541"/>
      <c r="G86" s="541"/>
    </row>
    <row r="87" spans="1:7" s="415" customFormat="1" ht="12.75">
      <c r="A87" s="541"/>
      <c r="B87" s="541"/>
      <c r="D87" s="541"/>
      <c r="E87" s="541"/>
      <c r="F87" s="541"/>
      <c r="G87" s="541"/>
    </row>
    <row r="88" spans="1:7" s="415" customFormat="1" ht="12.75">
      <c r="A88" s="541"/>
      <c r="B88" s="541"/>
      <c r="D88" s="541"/>
      <c r="E88" s="541"/>
      <c r="F88" s="541"/>
      <c r="G88" s="541"/>
    </row>
    <row r="89" spans="1:7" s="415" customFormat="1" ht="12.75">
      <c r="A89" s="541"/>
      <c r="B89" s="541"/>
      <c r="D89" s="541"/>
      <c r="E89" s="541"/>
      <c r="F89" s="541"/>
      <c r="G89" s="541"/>
    </row>
    <row r="90" spans="1:7" s="415" customFormat="1" ht="12.75">
      <c r="A90" s="541"/>
      <c r="B90" s="541"/>
      <c r="D90" s="541"/>
      <c r="E90" s="541"/>
      <c r="F90" s="541"/>
      <c r="G90" s="541"/>
    </row>
    <row r="91" spans="1:7" s="415" customFormat="1" ht="12.75">
      <c r="A91" s="541"/>
      <c r="B91" s="541"/>
      <c r="D91" s="541"/>
      <c r="E91" s="541"/>
      <c r="F91" s="541"/>
      <c r="G91" s="541"/>
    </row>
    <row r="92" spans="1:7" s="415" customFormat="1" ht="12.75">
      <c r="A92" s="541"/>
      <c r="B92" s="541"/>
      <c r="D92" s="541"/>
      <c r="E92" s="541"/>
      <c r="F92" s="541"/>
      <c r="G92" s="541"/>
    </row>
    <row r="93" spans="1:7" s="415" customFormat="1" ht="12.75">
      <c r="A93" s="541"/>
      <c r="B93" s="541"/>
      <c r="D93" s="541"/>
      <c r="E93" s="541"/>
      <c r="F93" s="541"/>
      <c r="G93" s="541"/>
    </row>
    <row r="94" spans="1:7" s="415" customFormat="1" ht="12.75">
      <c r="A94" s="541"/>
      <c r="B94" s="541"/>
      <c r="D94" s="541"/>
      <c r="E94" s="541"/>
      <c r="F94" s="541"/>
      <c r="G94" s="541"/>
    </row>
    <row r="95" spans="1:7" s="415" customFormat="1" ht="12.75">
      <c r="A95" s="541"/>
      <c r="B95" s="541"/>
      <c r="D95" s="541"/>
      <c r="E95" s="541"/>
      <c r="F95" s="541"/>
      <c r="G95" s="541"/>
    </row>
    <row r="96" spans="1:7" s="415" customFormat="1" ht="12.75">
      <c r="A96" s="541"/>
      <c r="B96" s="541"/>
      <c r="D96" s="541"/>
      <c r="E96" s="541"/>
      <c r="F96" s="541"/>
      <c r="G96" s="541"/>
    </row>
    <row r="97" spans="1:7" s="415" customFormat="1" ht="12.75">
      <c r="A97" s="541"/>
      <c r="B97" s="541"/>
      <c r="D97" s="541"/>
      <c r="E97" s="541"/>
      <c r="F97" s="541"/>
      <c r="G97" s="541"/>
    </row>
    <row r="98" spans="1:7" s="415" customFormat="1" ht="12.75">
      <c r="A98" s="541"/>
      <c r="B98" s="541"/>
      <c r="D98" s="541"/>
      <c r="E98" s="541"/>
      <c r="F98" s="541"/>
      <c r="G98" s="541"/>
    </row>
    <row r="99" spans="1:7" s="415" customFormat="1" ht="12.75">
      <c r="A99" s="541"/>
      <c r="B99" s="541"/>
      <c r="D99" s="541"/>
      <c r="E99" s="541"/>
      <c r="F99" s="541"/>
      <c r="G99" s="541"/>
    </row>
    <row r="100" spans="1:7" s="415" customFormat="1" ht="12.75">
      <c r="A100" s="541"/>
      <c r="B100" s="541"/>
      <c r="C100" s="549"/>
      <c r="D100" s="541"/>
      <c r="E100" s="541"/>
      <c r="F100" s="541"/>
      <c r="G100" s="541"/>
    </row>
    <row r="101" spans="1:7" s="415" customFormat="1" ht="12.75">
      <c r="A101" s="541"/>
      <c r="B101" s="541"/>
      <c r="D101" s="541"/>
      <c r="E101" s="541"/>
      <c r="F101" s="541"/>
      <c r="G101" s="541"/>
    </row>
    <row r="102" spans="1:7" s="415" customFormat="1" ht="12.75">
      <c r="A102" s="541"/>
      <c r="B102" s="541"/>
      <c r="D102" s="541"/>
      <c r="E102" s="541"/>
      <c r="F102" s="541"/>
      <c r="G102" s="541"/>
    </row>
    <row r="103" spans="1:7" s="415" customFormat="1" ht="12.75">
      <c r="A103" s="541"/>
      <c r="B103" s="541"/>
      <c r="D103" s="541"/>
      <c r="E103" s="541"/>
      <c r="F103" s="541"/>
      <c r="G103" s="541"/>
    </row>
    <row r="104" spans="1:7" s="415" customFormat="1" ht="12.75">
      <c r="A104" s="541"/>
      <c r="B104" s="541"/>
      <c r="D104" s="541"/>
      <c r="E104" s="541"/>
      <c r="F104" s="541"/>
      <c r="G104" s="541"/>
    </row>
    <row r="105" spans="1:7" s="415" customFormat="1" ht="12.75">
      <c r="A105" s="541"/>
      <c r="B105" s="541"/>
      <c r="D105" s="541"/>
      <c r="E105" s="541"/>
      <c r="F105" s="541"/>
      <c r="G105" s="541"/>
    </row>
    <row r="106" spans="1:7" s="415" customFormat="1" ht="12.75">
      <c r="A106" s="541"/>
      <c r="B106" s="541"/>
      <c r="D106" s="541"/>
      <c r="E106" s="541"/>
      <c r="F106" s="541"/>
      <c r="G106" s="541"/>
    </row>
    <row r="107" spans="1:7" s="415" customFormat="1" ht="12.75">
      <c r="A107" s="541"/>
      <c r="B107" s="541"/>
      <c r="D107" s="541"/>
      <c r="E107" s="541"/>
      <c r="F107" s="541"/>
      <c r="G107" s="541"/>
    </row>
    <row r="108" spans="1:7" s="415" customFormat="1" ht="12.75">
      <c r="A108" s="541"/>
      <c r="B108" s="541"/>
      <c r="D108" s="541"/>
      <c r="E108" s="541"/>
      <c r="F108" s="541"/>
      <c r="G108" s="541"/>
    </row>
    <row r="109" spans="1:7" s="415" customFormat="1" ht="12.75">
      <c r="A109" s="541"/>
      <c r="B109" s="541"/>
      <c r="D109" s="541"/>
      <c r="E109" s="541"/>
      <c r="F109" s="541"/>
      <c r="G109" s="541"/>
    </row>
    <row r="110" spans="1:7" s="415" customFormat="1" ht="12.75">
      <c r="A110" s="541"/>
      <c r="B110" s="541"/>
      <c r="D110" s="541"/>
      <c r="E110" s="541"/>
      <c r="F110" s="541"/>
      <c r="G110" s="541"/>
    </row>
    <row r="111" spans="1:7" s="415" customFormat="1" ht="12.75">
      <c r="A111" s="541"/>
      <c r="B111" s="541"/>
      <c r="D111" s="541"/>
      <c r="E111" s="541"/>
      <c r="F111" s="541"/>
      <c r="G111" s="541"/>
    </row>
    <row r="112" spans="1:7" s="415" customFormat="1" ht="12.75">
      <c r="A112" s="541"/>
      <c r="B112" s="541"/>
      <c r="D112" s="541"/>
      <c r="E112" s="541"/>
      <c r="F112" s="541"/>
      <c r="G112" s="541"/>
    </row>
    <row r="113" spans="1:7" s="415" customFormat="1" ht="12.75">
      <c r="A113" s="541"/>
      <c r="B113" s="541"/>
      <c r="D113" s="541"/>
      <c r="E113" s="541"/>
      <c r="F113" s="541"/>
      <c r="G113" s="541"/>
    </row>
    <row r="114" spans="1:7" s="415" customFormat="1" ht="16.5">
      <c r="A114" s="541"/>
      <c r="B114" s="541"/>
      <c r="C114" s="552"/>
      <c r="D114" s="541"/>
      <c r="E114" s="541"/>
      <c r="F114" s="541"/>
      <c r="G114" s="541"/>
    </row>
    <row r="115" spans="1:7" s="415" customFormat="1" ht="16.5">
      <c r="A115" s="541"/>
      <c r="B115" s="541"/>
      <c r="C115" s="552"/>
      <c r="D115" s="541"/>
      <c r="E115" s="541"/>
      <c r="F115" s="541"/>
      <c r="G115" s="541"/>
    </row>
    <row r="116" spans="1:7" s="415" customFormat="1" ht="16.5">
      <c r="A116" s="541"/>
      <c r="B116" s="541"/>
      <c r="C116" s="552"/>
      <c r="D116" s="541"/>
      <c r="E116" s="541"/>
      <c r="F116" s="541"/>
      <c r="G116" s="541"/>
    </row>
    <row r="117" spans="1:7" s="415" customFormat="1" ht="16.5">
      <c r="A117" s="541"/>
      <c r="B117" s="541"/>
      <c r="C117" s="552"/>
      <c r="D117" s="541"/>
      <c r="E117" s="541"/>
      <c r="F117" s="541"/>
      <c r="G117" s="541"/>
    </row>
    <row r="118" spans="1:7" s="415" customFormat="1" ht="16.5">
      <c r="A118" s="541"/>
      <c r="B118" s="541"/>
      <c r="C118" s="552"/>
      <c r="D118" s="541"/>
      <c r="E118" s="541"/>
      <c r="F118" s="541"/>
      <c r="G118" s="541"/>
    </row>
    <row r="119" spans="1:7" s="415" customFormat="1" ht="16.5">
      <c r="A119" s="541"/>
      <c r="B119" s="541"/>
      <c r="C119" s="552"/>
      <c r="D119" s="541"/>
      <c r="E119" s="541"/>
      <c r="F119" s="541"/>
      <c r="G119" s="541"/>
    </row>
    <row r="120" spans="1:7" s="415" customFormat="1" ht="16.5">
      <c r="A120" s="541"/>
      <c r="B120" s="541"/>
      <c r="C120" s="552"/>
      <c r="D120" s="541"/>
      <c r="E120" s="541"/>
      <c r="F120" s="541"/>
      <c r="G120" s="541"/>
    </row>
    <row r="121" ht="16.5">
      <c r="C121" s="553"/>
    </row>
    <row r="122" ht="16.5">
      <c r="C122" s="553"/>
    </row>
    <row r="123" ht="16.5">
      <c r="C123" s="553"/>
    </row>
    <row r="124" ht="16.5">
      <c r="C124" s="556"/>
    </row>
  </sheetData>
  <sheetProtection/>
  <mergeCells count="9">
    <mergeCell ref="A52:G52"/>
    <mergeCell ref="A6:G6"/>
    <mergeCell ref="A29:G29"/>
    <mergeCell ref="A39:G39"/>
    <mergeCell ref="A1:G1"/>
    <mergeCell ref="A11:A12"/>
    <mergeCell ref="A14:A15"/>
    <mergeCell ref="G14:G15"/>
    <mergeCell ref="A49:G49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55" r:id="rId1"/>
  <headerFooter alignWithMargins="0">
    <oddHeader xml:space="preserve">&amp;C&amp;P+8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="85" zoomScaleNormal="85" zoomScalePageLayoutView="0" workbookViewId="0" topLeftCell="A13">
      <selection activeCell="G19" sqref="G19"/>
    </sheetView>
  </sheetViews>
  <sheetFormatPr defaultColWidth="9.00390625" defaultRowHeight="12.75"/>
  <cols>
    <col min="1" max="1" width="5.625" style="329" customWidth="1"/>
    <col min="2" max="2" width="43.375" style="329" customWidth="1"/>
    <col min="3" max="3" width="17.375" style="332" customWidth="1"/>
    <col min="4" max="4" width="12.00390625" style="542" customWidth="1"/>
    <col min="5" max="5" width="11.625" style="542" customWidth="1"/>
    <col min="6" max="6" width="13.125" style="542" customWidth="1"/>
    <col min="7" max="7" width="89.75390625" style="329" customWidth="1"/>
    <col min="8" max="8" width="46.75390625" style="331" customWidth="1"/>
    <col min="9" max="10" width="9.125" style="332" customWidth="1"/>
    <col min="11" max="11" width="11.625" style="332" bestFit="1" customWidth="1"/>
    <col min="12" max="16384" width="9.125" style="332" customWidth="1"/>
  </cols>
  <sheetData>
    <row r="1" spans="1:8" s="143" customFormat="1" ht="12.75">
      <c r="A1" s="730" t="s">
        <v>504</v>
      </c>
      <c r="B1" s="730"/>
      <c r="C1" s="730"/>
      <c r="D1" s="730"/>
      <c r="E1" s="730"/>
      <c r="F1" s="730"/>
      <c r="G1" s="730"/>
      <c r="H1" s="319"/>
    </row>
    <row r="2" spans="1:8" s="143" customFormat="1" ht="12.75">
      <c r="A2" s="320"/>
      <c r="B2" s="320"/>
      <c r="C2" s="319"/>
      <c r="D2" s="539"/>
      <c r="E2" s="539"/>
      <c r="F2" s="539"/>
      <c r="G2" s="320"/>
      <c r="H2" s="319"/>
    </row>
    <row r="3" spans="1:8" s="143" customFormat="1" ht="12.75">
      <c r="A3" s="320"/>
      <c r="B3" s="320"/>
      <c r="C3" s="319"/>
      <c r="D3" s="539"/>
      <c r="E3" s="539"/>
      <c r="F3" s="539"/>
      <c r="G3" s="320"/>
      <c r="H3" s="319"/>
    </row>
    <row r="4" spans="1:7" s="321" customFormat="1" ht="38.25">
      <c r="A4" s="252" t="s">
        <v>72</v>
      </c>
      <c r="B4" s="252" t="s">
        <v>479</v>
      </c>
      <c r="C4" s="252" t="s">
        <v>45</v>
      </c>
      <c r="D4" s="288" t="s">
        <v>413</v>
      </c>
      <c r="E4" s="288" t="s">
        <v>500</v>
      </c>
      <c r="F4" s="16" t="s">
        <v>480</v>
      </c>
      <c r="G4" s="141" t="s">
        <v>481</v>
      </c>
    </row>
    <row r="5" spans="1:7" s="321" customFormat="1" ht="12.75">
      <c r="A5" s="252">
        <v>1</v>
      </c>
      <c r="B5" s="252">
        <v>2</v>
      </c>
      <c r="C5" s="252">
        <v>3</v>
      </c>
      <c r="D5" s="16">
        <v>4</v>
      </c>
      <c r="E5" s="16">
        <v>5</v>
      </c>
      <c r="F5" s="16">
        <v>6</v>
      </c>
      <c r="G5" s="252">
        <v>7</v>
      </c>
    </row>
    <row r="6" spans="1:8" s="286" customFormat="1" ht="13.5">
      <c r="A6" s="731" t="s">
        <v>47</v>
      </c>
      <c r="B6" s="732"/>
      <c r="C6" s="732"/>
      <c r="D6" s="732"/>
      <c r="E6" s="732"/>
      <c r="F6" s="732"/>
      <c r="G6" s="733"/>
      <c r="H6" s="285"/>
    </row>
    <row r="7" spans="1:7" s="143" customFormat="1" ht="76.5">
      <c r="A7" s="602" t="s">
        <v>105</v>
      </c>
      <c r="B7" s="603" t="s">
        <v>482</v>
      </c>
      <c r="C7" s="602" t="s">
        <v>48</v>
      </c>
      <c r="D7" s="602">
        <v>100</v>
      </c>
      <c r="E7" s="602">
        <v>100</v>
      </c>
      <c r="F7" s="606">
        <f>E7*100/D7</f>
        <v>100</v>
      </c>
      <c r="G7" s="602" t="s">
        <v>327</v>
      </c>
    </row>
    <row r="8" spans="1:7" s="143" customFormat="1" ht="38.25">
      <c r="A8" s="602" t="s">
        <v>107</v>
      </c>
      <c r="B8" s="603" t="s">
        <v>483</v>
      </c>
      <c r="C8" s="602" t="s">
        <v>48</v>
      </c>
      <c r="D8" s="602">
        <v>100</v>
      </c>
      <c r="E8" s="602">
        <v>100</v>
      </c>
      <c r="F8" s="606">
        <f>E8*100/D8</f>
        <v>100</v>
      </c>
      <c r="G8" s="602" t="s">
        <v>327</v>
      </c>
    </row>
    <row r="9" spans="1:7" s="143" customFormat="1" ht="63.75">
      <c r="A9" s="602" t="s">
        <v>108</v>
      </c>
      <c r="B9" s="603" t="s">
        <v>484</v>
      </c>
      <c r="C9" s="602" t="s">
        <v>48</v>
      </c>
      <c r="D9" s="602">
        <v>100</v>
      </c>
      <c r="E9" s="604">
        <v>100</v>
      </c>
      <c r="F9" s="606">
        <f>E9*100/D9</f>
        <v>100</v>
      </c>
      <c r="G9" s="602" t="s">
        <v>327</v>
      </c>
    </row>
    <row r="10" spans="1:8" s="286" customFormat="1" ht="13.5">
      <c r="A10" s="721" t="s">
        <v>75</v>
      </c>
      <c r="B10" s="722"/>
      <c r="C10" s="722"/>
      <c r="D10" s="722"/>
      <c r="E10" s="722"/>
      <c r="F10" s="722"/>
      <c r="G10" s="723"/>
      <c r="H10" s="285"/>
    </row>
    <row r="11" spans="1:7" s="143" customFormat="1" ht="78" customHeight="1">
      <c r="A11" s="602" t="s">
        <v>105</v>
      </c>
      <c r="B11" s="603" t="s">
        <v>485</v>
      </c>
      <c r="C11" s="602" t="s">
        <v>48</v>
      </c>
      <c r="D11" s="602">
        <v>64</v>
      </c>
      <c r="E11" s="604">
        <v>75.03</v>
      </c>
      <c r="F11" s="606">
        <f>E11*100/D11</f>
        <v>117.234375</v>
      </c>
      <c r="G11" s="602" t="s">
        <v>327</v>
      </c>
    </row>
    <row r="12" spans="1:7" s="143" customFormat="1" ht="38.25" customHeight="1">
      <c r="A12" s="602" t="s">
        <v>107</v>
      </c>
      <c r="B12" s="603" t="s">
        <v>486</v>
      </c>
      <c r="C12" s="602" t="s">
        <v>48</v>
      </c>
      <c r="D12" s="602">
        <v>109</v>
      </c>
      <c r="E12" s="604">
        <v>109</v>
      </c>
      <c r="F12" s="602">
        <v>100</v>
      </c>
      <c r="G12" s="602" t="s">
        <v>327</v>
      </c>
    </row>
    <row r="13" spans="1:8" s="143" customFormat="1" ht="12.75">
      <c r="A13" s="724" t="s">
        <v>69</v>
      </c>
      <c r="B13" s="719"/>
      <c r="C13" s="719"/>
      <c r="D13" s="719"/>
      <c r="E13" s="719"/>
      <c r="F13" s="719"/>
      <c r="G13" s="720"/>
      <c r="H13" s="319"/>
    </row>
    <row r="14" spans="1:7" s="143" customFormat="1" ht="51.75" customHeight="1">
      <c r="A14" s="602" t="s">
        <v>105</v>
      </c>
      <c r="B14" s="603" t="s">
        <v>487</v>
      </c>
      <c r="C14" s="602" t="s">
        <v>48</v>
      </c>
      <c r="D14" s="602">
        <v>81</v>
      </c>
      <c r="E14" s="602">
        <v>89</v>
      </c>
      <c r="F14" s="619">
        <f>E14*100/D14</f>
        <v>109.87654320987654</v>
      </c>
      <c r="G14" s="602" t="s">
        <v>495</v>
      </c>
    </row>
    <row r="15" spans="1:7" s="143" customFormat="1" ht="29.25" customHeight="1">
      <c r="A15" s="602" t="s">
        <v>107</v>
      </c>
      <c r="B15" s="603" t="s">
        <v>488</v>
      </c>
      <c r="C15" s="602" t="s">
        <v>48</v>
      </c>
      <c r="D15" s="602">
        <v>21</v>
      </c>
      <c r="E15" s="602">
        <v>21</v>
      </c>
      <c r="F15" s="606">
        <f>E15*100/D15</f>
        <v>100</v>
      </c>
      <c r="G15" s="602" t="s">
        <v>327</v>
      </c>
    </row>
    <row r="16" spans="1:8" s="143" customFormat="1" ht="12.75">
      <c r="A16" s="724" t="s">
        <v>4</v>
      </c>
      <c r="B16" s="722"/>
      <c r="C16" s="722"/>
      <c r="D16" s="722"/>
      <c r="E16" s="722"/>
      <c r="F16" s="722"/>
      <c r="G16" s="723"/>
      <c r="H16" s="322"/>
    </row>
    <row r="17" spans="1:7" s="143" customFormat="1" ht="51">
      <c r="A17" s="602" t="s">
        <v>105</v>
      </c>
      <c r="B17" s="603" t="s">
        <v>489</v>
      </c>
      <c r="C17" s="602" t="s">
        <v>48</v>
      </c>
      <c r="D17" s="602">
        <v>41.4</v>
      </c>
      <c r="E17" s="604">
        <v>41.7</v>
      </c>
      <c r="F17" s="605">
        <f>E17*100/D17</f>
        <v>100.72463768115942</v>
      </c>
      <c r="G17" s="602" t="s">
        <v>327</v>
      </c>
    </row>
    <row r="18" spans="1:8" s="143" customFormat="1" ht="13.5">
      <c r="A18" s="718" t="s">
        <v>6</v>
      </c>
      <c r="B18" s="719"/>
      <c r="C18" s="719"/>
      <c r="D18" s="719"/>
      <c r="E18" s="719"/>
      <c r="F18" s="719"/>
      <c r="G18" s="720"/>
      <c r="H18" s="323"/>
    </row>
    <row r="19" spans="1:7" s="143" customFormat="1" ht="69" customHeight="1">
      <c r="A19" s="604" t="s">
        <v>105</v>
      </c>
      <c r="B19" s="607" t="s">
        <v>490</v>
      </c>
      <c r="C19" s="604" t="s">
        <v>48</v>
      </c>
      <c r="D19" s="604">
        <v>51</v>
      </c>
      <c r="E19" s="604">
        <v>51</v>
      </c>
      <c r="F19" s="606">
        <f>E19*100/D19</f>
        <v>100</v>
      </c>
      <c r="G19" s="602" t="s">
        <v>327</v>
      </c>
    </row>
    <row r="20" spans="1:8" s="143" customFormat="1" ht="63.75">
      <c r="A20" s="604" t="s">
        <v>107</v>
      </c>
      <c r="B20" s="607" t="s">
        <v>491</v>
      </c>
      <c r="C20" s="604" t="s">
        <v>48</v>
      </c>
      <c r="D20" s="604">
        <v>100</v>
      </c>
      <c r="E20" s="604">
        <v>100</v>
      </c>
      <c r="F20" s="606">
        <f>E20*100/D20</f>
        <v>100</v>
      </c>
      <c r="G20" s="602" t="s">
        <v>327</v>
      </c>
      <c r="H20" s="319"/>
    </row>
    <row r="21" spans="1:8" s="143" customFormat="1" ht="12.75">
      <c r="A21" s="320"/>
      <c r="B21" s="320"/>
      <c r="C21" s="326"/>
      <c r="D21" s="539"/>
      <c r="E21" s="539"/>
      <c r="F21" s="539"/>
      <c r="G21" s="320"/>
      <c r="H21" s="319"/>
    </row>
    <row r="22" spans="1:8" s="143" customFormat="1" ht="12.75">
      <c r="A22" s="320"/>
      <c r="B22" s="320"/>
      <c r="C22" s="325"/>
      <c r="D22" s="539"/>
      <c r="E22" s="539"/>
      <c r="F22" s="539"/>
      <c r="G22" s="320"/>
      <c r="H22" s="319"/>
    </row>
    <row r="23" spans="1:8" s="143" customFormat="1" ht="12.75">
      <c r="A23" s="320"/>
      <c r="B23" s="320"/>
      <c r="C23" s="325"/>
      <c r="D23" s="539"/>
      <c r="E23" s="539"/>
      <c r="F23" s="539"/>
      <c r="G23" s="320"/>
      <c r="H23" s="319"/>
    </row>
    <row r="24" spans="1:8" s="143" customFormat="1" ht="12.75">
      <c r="A24" s="320"/>
      <c r="B24" s="320"/>
      <c r="C24" s="319"/>
      <c r="D24" s="539"/>
      <c r="E24" s="539"/>
      <c r="F24" s="539"/>
      <c r="G24" s="320"/>
      <c r="H24" s="319"/>
    </row>
    <row r="25" spans="1:8" s="143" customFormat="1" ht="12.75">
      <c r="A25" s="320"/>
      <c r="B25" s="320"/>
      <c r="C25" s="319"/>
      <c r="D25" s="539"/>
      <c r="E25" s="539"/>
      <c r="F25" s="539"/>
      <c r="G25" s="320"/>
      <c r="H25" s="319"/>
    </row>
    <row r="26" spans="1:8" s="143" customFormat="1" ht="12.75">
      <c r="A26" s="320"/>
      <c r="B26" s="320"/>
      <c r="C26" s="319"/>
      <c r="D26" s="539"/>
      <c r="E26" s="539"/>
      <c r="F26" s="539"/>
      <c r="G26" s="320"/>
      <c r="H26" s="319"/>
    </row>
    <row r="27" spans="1:8" s="143" customFormat="1" ht="12.75">
      <c r="A27" s="320"/>
      <c r="B27" s="320"/>
      <c r="C27" s="319"/>
      <c r="D27" s="539"/>
      <c r="E27" s="539"/>
      <c r="F27" s="539"/>
      <c r="G27" s="320"/>
      <c r="H27" s="319"/>
    </row>
    <row r="28" spans="1:8" s="143" customFormat="1" ht="12.75">
      <c r="A28" s="320"/>
      <c r="B28" s="320"/>
      <c r="C28" s="319"/>
      <c r="D28" s="539"/>
      <c r="E28" s="539"/>
      <c r="F28" s="539"/>
      <c r="G28" s="320"/>
      <c r="H28" s="319"/>
    </row>
    <row r="29" spans="1:8" s="143" customFormat="1" ht="12.75">
      <c r="A29" s="320"/>
      <c r="B29" s="320"/>
      <c r="C29" s="319"/>
      <c r="D29" s="539"/>
      <c r="E29" s="539"/>
      <c r="F29" s="539"/>
      <c r="G29" s="320"/>
      <c r="H29" s="319"/>
    </row>
    <row r="30" spans="1:8" s="143" customFormat="1" ht="12.75">
      <c r="A30" s="320"/>
      <c r="B30" s="320"/>
      <c r="C30" s="319"/>
      <c r="D30" s="539"/>
      <c r="E30" s="539"/>
      <c r="F30" s="539"/>
      <c r="G30" s="320"/>
      <c r="H30" s="319"/>
    </row>
    <row r="31" spans="1:8" s="143" customFormat="1" ht="12.75">
      <c r="A31" s="320"/>
      <c r="B31" s="320"/>
      <c r="C31" s="319"/>
      <c r="D31" s="539"/>
      <c r="E31" s="539"/>
      <c r="F31" s="539"/>
      <c r="G31" s="320"/>
      <c r="H31" s="319"/>
    </row>
    <row r="32" spans="1:8" s="143" customFormat="1" ht="12.75">
      <c r="A32" s="320"/>
      <c r="B32" s="320"/>
      <c r="C32" s="319"/>
      <c r="D32" s="539"/>
      <c r="E32" s="539"/>
      <c r="F32" s="539"/>
      <c r="G32" s="320"/>
      <c r="H32" s="319"/>
    </row>
    <row r="33" spans="1:8" s="143" customFormat="1" ht="12.75">
      <c r="A33" s="320"/>
      <c r="B33" s="320"/>
      <c r="C33" s="319"/>
      <c r="D33" s="539"/>
      <c r="E33" s="539"/>
      <c r="F33" s="539"/>
      <c r="G33" s="320"/>
      <c r="H33" s="319"/>
    </row>
    <row r="34" spans="1:8" s="143" customFormat="1" ht="12.75">
      <c r="A34" s="327"/>
      <c r="B34" s="327"/>
      <c r="C34" s="322"/>
      <c r="D34" s="540"/>
      <c r="E34" s="540"/>
      <c r="F34" s="539"/>
      <c r="G34" s="320"/>
      <c r="H34" s="319"/>
    </row>
    <row r="35" spans="1:8" s="143" customFormat="1" ht="12.75">
      <c r="A35" s="327"/>
      <c r="B35" s="327"/>
      <c r="C35" s="322"/>
      <c r="D35" s="540"/>
      <c r="E35" s="540"/>
      <c r="F35" s="539"/>
      <c r="G35" s="320"/>
      <c r="H35" s="319"/>
    </row>
    <row r="36" spans="1:8" s="143" customFormat="1" ht="12.75">
      <c r="A36" s="320"/>
      <c r="B36" s="320"/>
      <c r="C36" s="319"/>
      <c r="D36" s="539"/>
      <c r="E36" s="539"/>
      <c r="F36" s="539"/>
      <c r="G36" s="320"/>
      <c r="H36" s="319"/>
    </row>
    <row r="37" spans="1:8" s="143" customFormat="1" ht="12.75">
      <c r="A37" s="320"/>
      <c r="B37" s="320"/>
      <c r="C37" s="319"/>
      <c r="D37" s="539"/>
      <c r="E37" s="539"/>
      <c r="F37" s="539"/>
      <c r="G37" s="320"/>
      <c r="H37" s="319"/>
    </row>
    <row r="38" spans="1:8" s="143" customFormat="1" ht="12.75">
      <c r="A38" s="320"/>
      <c r="B38" s="320"/>
      <c r="C38" s="319"/>
      <c r="D38" s="539"/>
      <c r="E38" s="539"/>
      <c r="F38" s="539"/>
      <c r="G38" s="320"/>
      <c r="H38" s="319"/>
    </row>
    <row r="39" spans="1:8" s="143" customFormat="1" ht="12.75">
      <c r="A39" s="320"/>
      <c r="B39" s="320"/>
      <c r="C39" s="319"/>
      <c r="D39" s="539"/>
      <c r="E39" s="539"/>
      <c r="F39" s="539"/>
      <c r="G39" s="320"/>
      <c r="H39" s="319"/>
    </row>
    <row r="40" spans="1:7" s="143" customFormat="1" ht="12.75">
      <c r="A40" s="321"/>
      <c r="B40" s="321"/>
      <c r="D40" s="541"/>
      <c r="E40" s="541"/>
      <c r="F40" s="541"/>
      <c r="G40" s="321"/>
    </row>
    <row r="41" spans="1:7" s="143" customFormat="1" ht="12.75">
      <c r="A41" s="321"/>
      <c r="B41" s="321"/>
      <c r="D41" s="541"/>
      <c r="E41" s="541"/>
      <c r="F41" s="541"/>
      <c r="G41" s="321"/>
    </row>
    <row r="42" spans="1:7" s="143" customFormat="1" ht="12.75">
      <c r="A42" s="321"/>
      <c r="B42" s="321"/>
      <c r="D42" s="541"/>
      <c r="E42" s="541"/>
      <c r="F42" s="541"/>
      <c r="G42" s="321"/>
    </row>
    <row r="43" spans="1:7" s="143" customFormat="1" ht="12.75">
      <c r="A43" s="321"/>
      <c r="B43" s="321"/>
      <c r="D43" s="541"/>
      <c r="E43" s="541"/>
      <c r="F43" s="541"/>
      <c r="G43" s="321"/>
    </row>
    <row r="44" spans="1:7" s="143" customFormat="1" ht="12.75">
      <c r="A44" s="321"/>
      <c r="B44" s="321"/>
      <c r="D44" s="541"/>
      <c r="E44" s="541"/>
      <c r="F44" s="541"/>
      <c r="G44" s="321"/>
    </row>
    <row r="45" spans="1:7" s="143" customFormat="1" ht="12.75">
      <c r="A45" s="321"/>
      <c r="B45" s="321"/>
      <c r="D45" s="541"/>
      <c r="E45" s="541"/>
      <c r="F45" s="541"/>
      <c r="G45" s="321"/>
    </row>
    <row r="46" spans="1:7" s="143" customFormat="1" ht="12.75">
      <c r="A46" s="321"/>
      <c r="B46" s="321"/>
      <c r="D46" s="541"/>
      <c r="E46" s="541"/>
      <c r="F46" s="541"/>
      <c r="G46" s="321"/>
    </row>
    <row r="47" spans="1:7" s="143" customFormat="1" ht="12.75">
      <c r="A47" s="321"/>
      <c r="B47" s="321"/>
      <c r="D47" s="541"/>
      <c r="E47" s="541"/>
      <c r="F47" s="541"/>
      <c r="G47" s="321"/>
    </row>
    <row r="48" spans="1:7" s="143" customFormat="1" ht="12.75">
      <c r="A48" s="321"/>
      <c r="B48" s="321"/>
      <c r="D48" s="541"/>
      <c r="E48" s="541"/>
      <c r="F48" s="541"/>
      <c r="G48" s="321"/>
    </row>
    <row r="49" spans="1:7" s="143" customFormat="1" ht="12.75">
      <c r="A49" s="321"/>
      <c r="B49" s="321"/>
      <c r="D49" s="541"/>
      <c r="E49" s="541"/>
      <c r="F49" s="541"/>
      <c r="G49" s="321"/>
    </row>
    <row r="50" spans="1:7" s="143" customFormat="1" ht="12.75">
      <c r="A50" s="321"/>
      <c r="B50" s="321"/>
      <c r="D50" s="541"/>
      <c r="E50" s="541"/>
      <c r="F50" s="541"/>
      <c r="G50" s="321"/>
    </row>
    <row r="51" spans="1:7" s="143" customFormat="1" ht="12.75">
      <c r="A51" s="321"/>
      <c r="B51" s="321"/>
      <c r="D51" s="541"/>
      <c r="E51" s="541"/>
      <c r="F51" s="541"/>
      <c r="G51" s="321"/>
    </row>
    <row r="52" spans="1:7" s="143" customFormat="1" ht="12.75">
      <c r="A52" s="321"/>
      <c r="B52" s="321"/>
      <c r="D52" s="541"/>
      <c r="E52" s="541"/>
      <c r="F52" s="541"/>
      <c r="G52" s="321"/>
    </row>
    <row r="53" spans="1:7" s="143" customFormat="1" ht="12.75">
      <c r="A53" s="321"/>
      <c r="B53" s="321"/>
      <c r="D53" s="541"/>
      <c r="E53" s="541"/>
      <c r="F53" s="541"/>
      <c r="G53" s="321"/>
    </row>
    <row r="54" spans="1:7" s="143" customFormat="1" ht="12.75">
      <c r="A54" s="321"/>
      <c r="B54" s="321"/>
      <c r="D54" s="541"/>
      <c r="E54" s="541"/>
      <c r="F54" s="541"/>
      <c r="G54" s="321"/>
    </row>
    <row r="55" spans="1:7" s="143" customFormat="1" ht="12.75">
      <c r="A55" s="321"/>
      <c r="B55" s="321"/>
      <c r="D55" s="541"/>
      <c r="E55" s="541"/>
      <c r="F55" s="541"/>
      <c r="G55" s="321"/>
    </row>
    <row r="56" spans="1:7" s="143" customFormat="1" ht="12.75">
      <c r="A56" s="321"/>
      <c r="B56" s="321"/>
      <c r="D56" s="541"/>
      <c r="E56" s="541"/>
      <c r="F56" s="541"/>
      <c r="G56" s="321"/>
    </row>
    <row r="57" spans="1:7" s="143" customFormat="1" ht="12.75">
      <c r="A57" s="321"/>
      <c r="B57" s="321"/>
      <c r="D57" s="541"/>
      <c r="E57" s="541"/>
      <c r="F57" s="541"/>
      <c r="G57" s="321"/>
    </row>
    <row r="58" spans="1:7" s="143" customFormat="1" ht="12.75">
      <c r="A58" s="321"/>
      <c r="B58" s="321"/>
      <c r="D58" s="541"/>
      <c r="E58" s="541"/>
      <c r="F58" s="541"/>
      <c r="G58" s="321"/>
    </row>
    <row r="59" spans="1:7" s="143" customFormat="1" ht="12.75">
      <c r="A59" s="321"/>
      <c r="B59" s="321"/>
      <c r="D59" s="541"/>
      <c r="E59" s="541"/>
      <c r="F59" s="541"/>
      <c r="G59" s="321"/>
    </row>
    <row r="60" spans="1:7" s="143" customFormat="1" ht="12.75">
      <c r="A60" s="321"/>
      <c r="B60" s="321"/>
      <c r="D60" s="541"/>
      <c r="E60" s="541"/>
      <c r="F60" s="541"/>
      <c r="G60" s="321"/>
    </row>
    <row r="61" spans="1:7" s="143" customFormat="1" ht="12.75">
      <c r="A61" s="321"/>
      <c r="B61" s="321"/>
      <c r="C61" s="324"/>
      <c r="D61" s="541"/>
      <c r="E61" s="541"/>
      <c r="F61" s="541"/>
      <c r="G61" s="321"/>
    </row>
    <row r="62" spans="1:7" s="143" customFormat="1" ht="12.75">
      <c r="A62" s="321"/>
      <c r="B62" s="321"/>
      <c r="D62" s="541"/>
      <c r="E62" s="541"/>
      <c r="F62" s="541"/>
      <c r="G62" s="321"/>
    </row>
    <row r="63" spans="1:7" s="143" customFormat="1" ht="12.75">
      <c r="A63" s="321"/>
      <c r="B63" s="321"/>
      <c r="D63" s="541"/>
      <c r="E63" s="541"/>
      <c r="F63" s="541"/>
      <c r="G63" s="321"/>
    </row>
    <row r="64" spans="1:7" s="143" customFormat="1" ht="12.75">
      <c r="A64" s="321"/>
      <c r="B64" s="321"/>
      <c r="D64" s="541"/>
      <c r="E64" s="541"/>
      <c r="F64" s="541"/>
      <c r="G64" s="321"/>
    </row>
    <row r="65" spans="1:7" s="143" customFormat="1" ht="12.75">
      <c r="A65" s="321"/>
      <c r="B65" s="321"/>
      <c r="D65" s="541"/>
      <c r="E65" s="541"/>
      <c r="F65" s="541"/>
      <c r="G65" s="321"/>
    </row>
    <row r="66" spans="1:7" s="143" customFormat="1" ht="12.75">
      <c r="A66" s="321"/>
      <c r="B66" s="321"/>
      <c r="D66" s="541"/>
      <c r="E66" s="541"/>
      <c r="F66" s="541"/>
      <c r="G66" s="321"/>
    </row>
    <row r="67" spans="1:7" s="143" customFormat="1" ht="12.75">
      <c r="A67" s="321"/>
      <c r="B67" s="321"/>
      <c r="D67" s="541"/>
      <c r="E67" s="541"/>
      <c r="F67" s="541"/>
      <c r="G67" s="321"/>
    </row>
    <row r="68" spans="1:7" s="143" customFormat="1" ht="12.75">
      <c r="A68" s="321"/>
      <c r="B68" s="321"/>
      <c r="D68" s="541"/>
      <c r="E68" s="541"/>
      <c r="F68" s="541"/>
      <c r="G68" s="321"/>
    </row>
    <row r="69" spans="1:7" s="143" customFormat="1" ht="12.75">
      <c r="A69" s="321"/>
      <c r="B69" s="321"/>
      <c r="D69" s="541"/>
      <c r="E69" s="541"/>
      <c r="F69" s="541"/>
      <c r="G69" s="321"/>
    </row>
    <row r="70" spans="1:7" s="143" customFormat="1" ht="12.75">
      <c r="A70" s="321"/>
      <c r="B70" s="321"/>
      <c r="D70" s="541"/>
      <c r="E70" s="541"/>
      <c r="F70" s="541"/>
      <c r="G70" s="321"/>
    </row>
    <row r="71" spans="1:7" s="143" customFormat="1" ht="12.75">
      <c r="A71" s="321"/>
      <c r="B71" s="321"/>
      <c r="D71" s="541"/>
      <c r="E71" s="541"/>
      <c r="F71" s="541"/>
      <c r="G71" s="321"/>
    </row>
    <row r="72" spans="1:7" s="143" customFormat="1" ht="12.75">
      <c r="A72" s="321"/>
      <c r="B72" s="321"/>
      <c r="D72" s="541"/>
      <c r="E72" s="541"/>
      <c r="F72" s="541"/>
      <c r="G72" s="321"/>
    </row>
    <row r="73" spans="1:7" s="143" customFormat="1" ht="12.75">
      <c r="A73" s="321"/>
      <c r="B73" s="321"/>
      <c r="D73" s="541"/>
      <c r="E73" s="541"/>
      <c r="F73" s="541"/>
      <c r="G73" s="321"/>
    </row>
    <row r="74" spans="1:7" s="143" customFormat="1" ht="12.75">
      <c r="A74" s="321"/>
      <c r="B74" s="321"/>
      <c r="D74" s="541"/>
      <c r="E74" s="541"/>
      <c r="F74" s="541"/>
      <c r="G74" s="321"/>
    </row>
    <row r="75" spans="1:7" s="143" customFormat="1" ht="16.5">
      <c r="A75" s="321"/>
      <c r="B75" s="321"/>
      <c r="C75" s="328"/>
      <c r="D75" s="541"/>
      <c r="E75" s="541"/>
      <c r="F75" s="541"/>
      <c r="G75" s="321"/>
    </row>
    <row r="76" spans="1:7" s="143" customFormat="1" ht="16.5">
      <c r="A76" s="321"/>
      <c r="B76" s="321"/>
      <c r="C76" s="328"/>
      <c r="D76" s="541"/>
      <c r="E76" s="541"/>
      <c r="F76" s="541"/>
      <c r="G76" s="321"/>
    </row>
    <row r="77" spans="1:7" s="143" customFormat="1" ht="16.5">
      <c r="A77" s="321"/>
      <c r="B77" s="321"/>
      <c r="C77" s="328"/>
      <c r="D77" s="541"/>
      <c r="E77" s="541"/>
      <c r="F77" s="541"/>
      <c r="G77" s="321"/>
    </row>
    <row r="78" spans="1:7" s="143" customFormat="1" ht="16.5">
      <c r="A78" s="321"/>
      <c r="B78" s="321"/>
      <c r="C78" s="328"/>
      <c r="D78" s="541"/>
      <c r="E78" s="541"/>
      <c r="F78" s="541"/>
      <c r="G78" s="321"/>
    </row>
    <row r="79" spans="1:7" s="143" customFormat="1" ht="16.5">
      <c r="A79" s="321"/>
      <c r="B79" s="321"/>
      <c r="C79" s="328"/>
      <c r="D79" s="541"/>
      <c r="E79" s="541"/>
      <c r="F79" s="541"/>
      <c r="G79" s="321"/>
    </row>
    <row r="80" spans="1:7" s="143" customFormat="1" ht="16.5">
      <c r="A80" s="321"/>
      <c r="B80" s="321"/>
      <c r="C80" s="328"/>
      <c r="D80" s="541"/>
      <c r="E80" s="541"/>
      <c r="F80" s="541"/>
      <c r="G80" s="321"/>
    </row>
    <row r="81" spans="1:7" s="143" customFormat="1" ht="16.5">
      <c r="A81" s="321"/>
      <c r="B81" s="321"/>
      <c r="C81" s="328"/>
      <c r="D81" s="541"/>
      <c r="E81" s="541"/>
      <c r="F81" s="541"/>
      <c r="G81" s="321"/>
    </row>
    <row r="82" spans="1:7" s="331" customFormat="1" ht="16.5">
      <c r="A82" s="329"/>
      <c r="B82" s="329"/>
      <c r="C82" s="330"/>
      <c r="D82" s="542"/>
      <c r="E82" s="542"/>
      <c r="F82" s="542"/>
      <c r="G82" s="329"/>
    </row>
    <row r="83" spans="1:7" s="331" customFormat="1" ht="16.5">
      <c r="A83" s="329"/>
      <c r="B83" s="329"/>
      <c r="C83" s="330"/>
      <c r="D83" s="542"/>
      <c r="E83" s="542"/>
      <c r="F83" s="542"/>
      <c r="G83" s="329"/>
    </row>
    <row r="84" spans="1:7" s="331" customFormat="1" ht="16.5">
      <c r="A84" s="329"/>
      <c r="B84" s="329"/>
      <c r="C84" s="330"/>
      <c r="D84" s="542"/>
      <c r="E84" s="542"/>
      <c r="F84" s="542"/>
      <c r="G84" s="329"/>
    </row>
    <row r="85" spans="1:7" s="331" customFormat="1" ht="16.5">
      <c r="A85" s="329"/>
      <c r="B85" s="329"/>
      <c r="C85" s="333"/>
      <c r="D85" s="542"/>
      <c r="E85" s="542"/>
      <c r="F85" s="542"/>
      <c r="G85" s="329"/>
    </row>
  </sheetData>
  <sheetProtection/>
  <mergeCells count="6">
    <mergeCell ref="A13:G13"/>
    <mergeCell ref="A16:G16"/>
    <mergeCell ref="A18:G18"/>
    <mergeCell ref="A1:G1"/>
    <mergeCell ref="A6:G6"/>
    <mergeCell ref="A10:G10"/>
  </mergeCells>
  <printOptions/>
  <pageMargins left="0.7480314960629921" right="0.7480314960629921" top="0.3937007874015748" bottom="0.1968503937007874" header="0.11811023622047245" footer="0"/>
  <pageSetup fitToHeight="0" fitToWidth="1" horizontalDpi="600" verticalDpi="600" orientation="landscape" paperSize="9" scale="55" r:id="rId1"/>
  <headerFooter alignWithMargins="0">
    <oddHeader xml:space="preserve">&amp;C&amp;P+8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3"/>
  <sheetViews>
    <sheetView zoomScale="85" zoomScaleNormal="85" zoomScalePageLayoutView="0" workbookViewId="0" topLeftCell="A93">
      <selection activeCell="A79" sqref="A79"/>
    </sheetView>
  </sheetViews>
  <sheetFormatPr defaultColWidth="9.00390625" defaultRowHeight="12.75"/>
  <cols>
    <col min="1" max="1" width="54.375" style="146" customWidth="1"/>
    <col min="2" max="2" width="6.25390625" style="246" hidden="1" customWidth="1"/>
    <col min="3" max="3" width="20.00390625" style="146" hidden="1" customWidth="1"/>
    <col min="4" max="4" width="9.375" style="146" hidden="1" customWidth="1"/>
    <col min="5" max="5" width="13.875" style="278" customWidth="1"/>
    <col min="6" max="6" width="17.25390625" style="238" customWidth="1"/>
    <col min="7" max="7" width="59.75390625" style="146" customWidth="1"/>
    <col min="8" max="8" width="14.125" style="146" customWidth="1"/>
    <col min="9" max="16384" width="9.125" style="146" customWidth="1"/>
  </cols>
  <sheetData>
    <row r="1" spans="1:8" ht="30.75" customHeight="1">
      <c r="A1" s="145"/>
      <c r="B1" s="245"/>
      <c r="C1" s="145"/>
      <c r="D1" s="145"/>
      <c r="E1" s="263"/>
      <c r="F1" s="145"/>
      <c r="G1" s="145"/>
      <c r="H1" s="145"/>
    </row>
    <row r="2" spans="1:8" ht="26.25" customHeight="1" thickBot="1">
      <c r="A2" s="769" t="s">
        <v>355</v>
      </c>
      <c r="B2" s="769"/>
      <c r="C2" s="769"/>
      <c r="D2" s="769"/>
      <c r="E2" s="769"/>
      <c r="F2" s="769"/>
      <c r="G2" s="769"/>
      <c r="H2" s="769"/>
    </row>
    <row r="3" spans="1:8" ht="64.5" customHeight="1">
      <c r="A3" s="770" t="s">
        <v>130</v>
      </c>
      <c r="B3" s="772" t="s">
        <v>159</v>
      </c>
      <c r="C3" s="772" t="s">
        <v>177</v>
      </c>
      <c r="D3" s="772"/>
      <c r="E3" s="775" t="s">
        <v>178</v>
      </c>
      <c r="F3" s="777" t="s">
        <v>158</v>
      </c>
      <c r="G3" s="772" t="s">
        <v>132</v>
      </c>
      <c r="H3" s="774"/>
    </row>
    <row r="4" spans="1:8" ht="108.75" customHeight="1" thickBot="1">
      <c r="A4" s="771"/>
      <c r="B4" s="773"/>
      <c r="C4" s="261" t="s">
        <v>133</v>
      </c>
      <c r="D4" s="261" t="s">
        <v>134</v>
      </c>
      <c r="E4" s="776"/>
      <c r="F4" s="778"/>
      <c r="G4" s="261" t="s">
        <v>135</v>
      </c>
      <c r="H4" s="262" t="s">
        <v>136</v>
      </c>
    </row>
    <row r="5" spans="1:8" ht="13.5" thickBot="1">
      <c r="A5" s="424">
        <v>1</v>
      </c>
      <c r="B5" s="199">
        <v>2</v>
      </c>
      <c r="C5" s="199">
        <v>3</v>
      </c>
      <c r="D5" s="199">
        <v>4</v>
      </c>
      <c r="E5" s="425">
        <v>5</v>
      </c>
      <c r="F5" s="426">
        <v>6</v>
      </c>
      <c r="G5" s="199">
        <v>7</v>
      </c>
      <c r="H5" s="214">
        <v>8</v>
      </c>
    </row>
    <row r="6" spans="1:8" ht="35.25" customHeight="1" thickBot="1">
      <c r="A6" s="739" t="s">
        <v>138</v>
      </c>
      <c r="B6" s="740"/>
      <c r="C6" s="740"/>
      <c r="D6" s="740"/>
      <c r="E6" s="740"/>
      <c r="F6" s="740"/>
      <c r="G6" s="740"/>
      <c r="H6" s="741"/>
    </row>
    <row r="7" spans="1:8" ht="43.5" customHeight="1" thickBot="1">
      <c r="A7" s="170" t="str">
        <f>CONCATENATE('2. Сведения об объёмах финансир'!A7,'2. Сведения об объёмах финансир'!B7)</f>
        <v>1.Основное мероприятие "Внедрение федеральных государственных стандартов начального общего, основного общего и среднего общего образования"</v>
      </c>
      <c r="B7" s="258" t="str">
        <f>'2. Сведения об объёмах финансир'!C8</f>
        <v>Министерство</v>
      </c>
      <c r="C7" s="187"/>
      <c r="D7" s="187"/>
      <c r="E7" s="267">
        <v>7910100000</v>
      </c>
      <c r="F7" s="188">
        <f>'2. Сведения об объёмах финансир'!E7+'2. Сведения об объёмах финансир'!D7</f>
        <v>7549728.74665</v>
      </c>
      <c r="G7" s="189"/>
      <c r="H7" s="190"/>
    </row>
    <row r="8" spans="1:8" ht="90" customHeight="1">
      <c r="A8" s="239" t="s">
        <v>245</v>
      </c>
      <c r="B8" s="16" t="s">
        <v>160</v>
      </c>
      <c r="C8" s="144"/>
      <c r="D8" s="144"/>
      <c r="E8" s="265" t="s">
        <v>168</v>
      </c>
      <c r="F8" s="318">
        <v>49.5</v>
      </c>
      <c r="G8" s="318">
        <v>49.5</v>
      </c>
      <c r="H8" s="185" t="s">
        <v>168</v>
      </c>
    </row>
    <row r="9" spans="1:8" ht="102.75" customHeight="1">
      <c r="A9" s="149" t="str">
        <f>CONCATENATE('2. Сведения об объёмах финансир'!A8,'2. Сведения об объёмах финансир'!B8)</f>
        <v>1.1.Предоставление субвенций из областного бюджета бюджетам муниципальных районов (городских округов) Ульяновской области (далее – муниципальные образования) в целях обеспечения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обеспечения дополнительного образования в муниципальных общеобразовательных организациях</v>
      </c>
      <c r="B9" s="16" t="s">
        <v>250</v>
      </c>
      <c r="C9" s="172" t="s">
        <v>98</v>
      </c>
      <c r="D9" s="172" t="s">
        <v>99</v>
      </c>
      <c r="E9" s="264">
        <v>7910171140</v>
      </c>
      <c r="F9" s="191">
        <f>'2. Сведения об объёмах финансир'!E8</f>
        <v>6783041.254140001</v>
      </c>
      <c r="G9" s="240" t="s">
        <v>249</v>
      </c>
      <c r="H9" s="154"/>
    </row>
    <row r="10" spans="1:8" ht="126.75" customHeight="1">
      <c r="A10" s="150" t="str">
        <f>CONCATENATE('2. Сведения об объёмах финансир'!A9,'2. Сведения об объёмах финансир'!B9)</f>
        <v>1.2.Предоставление частным общеобразовательным организациям, осуществляющим образовательную деятельность по основным общеобразовательным программам, субсидий из областного бюджета на возмещение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10" s="16" t="s">
        <v>250</v>
      </c>
      <c r="C10" s="160" t="s">
        <v>98</v>
      </c>
      <c r="D10" s="160" t="s">
        <v>99</v>
      </c>
      <c r="E10" s="265">
        <v>7910118020</v>
      </c>
      <c r="F10" s="191">
        <f>'2. Сведения об объёмах финансир'!E9</f>
        <v>5576.073</v>
      </c>
      <c r="G10" s="240" t="s">
        <v>247</v>
      </c>
      <c r="H10" s="155"/>
    </row>
    <row r="11" spans="1:8" ht="126.75" customHeight="1">
      <c r="A11" s="150" t="str">
        <f>CONCATENATE('2. Сведения об объёмах финансир'!A10,'2. Сведения об объёмах финансир'!B10)</f>
        <v>1.3.Предоставление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ежемесячной доплаты за наличие учёной степени кандидата наук или доктора наук педагогическим работникам муниципальных общеобразовательных организаций, имеющим учёную степень и замещающим (занимающим) 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v>
      </c>
      <c r="B11" s="16" t="s">
        <v>250</v>
      </c>
      <c r="C11" s="160" t="s">
        <v>98</v>
      </c>
      <c r="D11" s="160" t="s">
        <v>99</v>
      </c>
      <c r="E11" s="265">
        <v>7910171160</v>
      </c>
      <c r="F11" s="192">
        <f>'2. Сведения об объёмах финансир'!E10</f>
        <v>677</v>
      </c>
      <c r="G11" s="240" t="s">
        <v>249</v>
      </c>
      <c r="H11" s="155"/>
    </row>
    <row r="12" spans="1:8" ht="78.75" customHeight="1">
      <c r="A12" s="151" t="str">
        <f>CONCATENATE('2. Сведения об объёмах финансир'!A11,'2. Сведения об объёмах финансир'!B11)</f>
        <v>1.4.Предоставление субвенций из областного бюджета бюджетам муниципальных образований на финансовое обеспечение расходных обязательств, связанных с осуществлением обучающимся 10-х (11-х) и 11-х (12-х) классов муниципальных общеобразовательных организаций ежемесячных денежных выплат
</v>
      </c>
      <c r="B12" s="16" t="s">
        <v>250</v>
      </c>
      <c r="C12" s="147" t="s">
        <v>98</v>
      </c>
      <c r="D12" s="147" t="s">
        <v>99</v>
      </c>
      <c r="E12" s="266">
        <v>7910171170</v>
      </c>
      <c r="F12" s="198">
        <f>'2. Сведения об объёмах финансир'!E11</f>
        <v>7846.599999999999</v>
      </c>
      <c r="G12" s="240" t="s">
        <v>249</v>
      </c>
      <c r="H12" s="156"/>
    </row>
    <row r="13" spans="1:8" ht="57" customHeight="1">
      <c r="A13" s="151" t="str">
        <f>CONCATENATE('2. Сведения об объёмах финансир'!A12,'2. Сведения об объёмах финансир'!B12)</f>
        <v>1.5.Ежемесячное денежное вознаграждение за классное руководство педагогическим работникам государственных и муниципальных общеобразовательных общеобразовательных организаций</v>
      </c>
      <c r="B13" s="421"/>
      <c r="C13" s="169"/>
      <c r="D13" s="169"/>
      <c r="E13" s="265" t="s">
        <v>332</v>
      </c>
      <c r="F13" s="200">
        <f>'2. Сведения об объёмах финансир'!D12</f>
        <v>550511.6</v>
      </c>
      <c r="G13" s="462" t="s">
        <v>364</v>
      </c>
      <c r="H13" s="155"/>
    </row>
    <row r="14" spans="1:8" ht="92.25" customHeight="1" thickBot="1">
      <c r="A14" s="151" t="str">
        <f>CONCATENATE('2. Сведения об объёмах финансир'!A13,'2. Сведения об объёмах финансир'!B13)</f>
        <v>1.6.Предоставление субсидий из областного бюджета Ульяновской области бюджетам муниципальных образований Ульяновской области в целях софинансирования расходных обязательств, возникающих при реализации мероприятий по благоустройству зданий муниципальных общеобразовательных организаций в целях соблюдения требований к воздушно-тепловому режиму, водоснабжению и канализации</v>
      </c>
      <c r="B14" s="421"/>
      <c r="C14" s="169"/>
      <c r="D14" s="169"/>
      <c r="E14" s="467" t="s">
        <v>363</v>
      </c>
      <c r="F14" s="200">
        <f>'2. Сведения об объёмах финансир'!D13</f>
        <v>36270.2</v>
      </c>
      <c r="G14" s="464" t="s">
        <v>247</v>
      </c>
      <c r="H14" s="423"/>
    </row>
    <row r="15" spans="1:8" ht="29.25" customHeight="1" thickBot="1">
      <c r="A15" s="170" t="str">
        <f>CONCATENATE('2. Сведения об объёмах финансир'!A15,'2. Сведения об объёмах финансир'!B15)</f>
        <v>2.Основное мероприятие "Создание условий для обучения детей с ограниченными возможностями здоровья"</v>
      </c>
      <c r="B15" s="171" t="s">
        <v>106</v>
      </c>
      <c r="C15" s="171"/>
      <c r="D15" s="171"/>
      <c r="E15" s="267">
        <v>7910200000</v>
      </c>
      <c r="F15" s="193">
        <f>'2. Сведения об объёмах финансир'!E15+'2. Сведения об объёмах финансир'!D15</f>
        <v>9878.8</v>
      </c>
      <c r="G15" s="194"/>
      <c r="H15" s="195"/>
    </row>
    <row r="16" spans="1:8" ht="105" customHeight="1">
      <c r="A16" s="239" t="s">
        <v>244</v>
      </c>
      <c r="B16" s="244" t="s">
        <v>166</v>
      </c>
      <c r="C16" s="243"/>
      <c r="D16" s="243"/>
      <c r="E16" s="264" t="s">
        <v>168</v>
      </c>
      <c r="F16" s="318">
        <v>100</v>
      </c>
      <c r="G16" s="318">
        <v>100</v>
      </c>
      <c r="H16" s="315" t="s">
        <v>168</v>
      </c>
    </row>
    <row r="17" spans="1:8" ht="42.75" customHeight="1">
      <c r="A17" s="239" t="s">
        <v>443</v>
      </c>
      <c r="B17" s="16" t="s">
        <v>166</v>
      </c>
      <c r="C17" s="243"/>
      <c r="D17" s="243"/>
      <c r="E17" s="264" t="s">
        <v>246</v>
      </c>
      <c r="F17" s="318">
        <v>100</v>
      </c>
      <c r="G17" s="318">
        <v>100</v>
      </c>
      <c r="H17" s="315" t="s">
        <v>168</v>
      </c>
    </row>
    <row r="18" spans="1:8" ht="129" customHeight="1" thickBot="1">
      <c r="A18" s="149" t="str">
        <f>CONCATENATE('2. Сведения об объёмах финансир'!A16,'2. Сведения об объёмах финансир'!B16)</f>
        <v>2.1.Предоставление субвенций из областного бюджета бюджетам муниципальных образований на 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ОВЗ образования в муниципальных образовательных организациях</v>
      </c>
      <c r="B18" s="16" t="s">
        <v>250</v>
      </c>
      <c r="C18" s="172" t="s">
        <v>98</v>
      </c>
      <c r="D18" s="172" t="s">
        <v>99</v>
      </c>
      <c r="E18" s="264">
        <v>7910271150</v>
      </c>
      <c r="F18" s="192">
        <f>'2. Сведения об объёмах финансир'!E16</f>
        <v>9878.8</v>
      </c>
      <c r="G18" s="360" t="s">
        <v>249</v>
      </c>
      <c r="H18" s="154"/>
    </row>
    <row r="19" spans="1:8" ht="41.25" customHeight="1" thickBot="1">
      <c r="A19" s="170" t="str">
        <f>CONCATENATE('2. Сведения об объёмах финансир'!A17,'2. Сведения об объёмах финансир'!B17)</f>
        <v>3.Основное мероприятие "Содействие развитию начального общего, основного общего и среднего общего образования"</v>
      </c>
      <c r="B19" s="171" t="s">
        <v>162</v>
      </c>
      <c r="C19" s="171"/>
      <c r="D19" s="171"/>
      <c r="E19" s="267">
        <v>7910400000</v>
      </c>
      <c r="F19" s="193">
        <f>'2. Сведения об объёмах финансир'!E17+'2. Сведения об объёмах финансир'!D17</f>
        <v>1008136.90824</v>
      </c>
      <c r="G19" s="158"/>
      <c r="H19" s="196"/>
    </row>
    <row r="20" spans="1:8" ht="52.5" customHeight="1">
      <c r="A20" s="239" t="s">
        <v>444</v>
      </c>
      <c r="B20" s="16" t="s">
        <v>166</v>
      </c>
      <c r="C20" s="16"/>
      <c r="D20" s="347"/>
      <c r="E20" s="353" t="s">
        <v>246</v>
      </c>
      <c r="F20" s="318">
        <v>34</v>
      </c>
      <c r="G20" s="318">
        <v>34</v>
      </c>
      <c r="H20" s="248"/>
    </row>
    <row r="21" spans="1:8" ht="63" customHeight="1">
      <c r="A21" s="240" t="s">
        <v>445</v>
      </c>
      <c r="B21" s="16" t="s">
        <v>102</v>
      </c>
      <c r="C21" s="16"/>
      <c r="D21" s="347"/>
      <c r="E21" s="353" t="s">
        <v>246</v>
      </c>
      <c r="F21" s="318">
        <v>1</v>
      </c>
      <c r="G21" s="318">
        <v>1</v>
      </c>
      <c r="H21" s="248"/>
    </row>
    <row r="22" spans="1:8" ht="102">
      <c r="A22" s="435" t="s">
        <v>446</v>
      </c>
      <c r="B22" s="16"/>
      <c r="C22" s="16"/>
      <c r="D22" s="347"/>
      <c r="E22" s="353" t="s">
        <v>246</v>
      </c>
      <c r="F22" s="318">
        <v>100</v>
      </c>
      <c r="G22" s="318">
        <v>100</v>
      </c>
      <c r="H22" s="248"/>
    </row>
    <row r="23" spans="1:8" ht="105.75" customHeight="1">
      <c r="A23" s="150" t="str">
        <f>CONCATENATE('2. Сведения об объёмах финансир'!A18,'2. Сведения об объёмах финансир'!B18)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аварийных ситуаций в зданиях муниципальных общеобразовательных организаций, благоустройством территории, приобретением оборудования, в том числе оборудования, обеспечивающего антитеррористическую защищённость указанных организаций</v>
      </c>
      <c r="B23" s="16" t="s">
        <v>250</v>
      </c>
      <c r="C23" s="160" t="s">
        <v>98</v>
      </c>
      <c r="D23" s="160" t="s">
        <v>99</v>
      </c>
      <c r="E23" s="265">
        <v>7910371200</v>
      </c>
      <c r="F23" s="200">
        <f>'2. Сведения об объёмах финансир'!E18+'2. Сведения об объёмах финансир'!E19</f>
        <v>313500.64024000004</v>
      </c>
      <c r="G23" s="240" t="s">
        <v>247</v>
      </c>
      <c r="H23" s="155"/>
    </row>
    <row r="24" spans="1:8" ht="105.75" customHeight="1">
      <c r="A24" s="150" t="str">
        <f>CONCATENATE('2. Сведения об объёмах финансир'!A20,'2. Сведения об объёмах финансир'!B20)</f>
        <v>3.2.Предоставление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выплате родителям или иным законным представителям обучающихся, получающих начальное общее, основное общее или среднее общее образование в форме семейного образования на территории Ульяновской области, компенсации затрат в связи с обеспечением получения такого образования</v>
      </c>
      <c r="B24" s="16" t="s">
        <v>250</v>
      </c>
      <c r="C24" s="172" t="s">
        <v>98</v>
      </c>
      <c r="D24" s="172" t="s">
        <v>99</v>
      </c>
      <c r="E24" s="398">
        <v>7910471330</v>
      </c>
      <c r="F24" s="200">
        <f>'2. Сведения об объёмах финансир'!E20</f>
        <v>6594.5</v>
      </c>
      <c r="G24" s="240" t="s">
        <v>248</v>
      </c>
      <c r="H24" s="155"/>
    </row>
    <row r="25" spans="1:8" ht="129.75" customHeight="1">
      <c r="A25" s="150" t="str">
        <f>CONCATENATE('2. Сведения об объёмах финансир'!A21,'2. Сведения об объёмах финансир'!B21)</f>
        <v>3.3.Предоставление иных межбюджетных трансфертов из областного бюджета Ульяновской области бюджетам муниципальных районов и городских округов Ульяновской области в целях 
компенсации расходов учредителя муниципальной образовательной организации, реализующей основные общеобразовательные программы, на организацию бесплатной перевозки обучающихся в данной образовательной организации и проживающих на территории иного муниципального района (городского) округа Ульяновской области</v>
      </c>
      <c r="B25" s="16" t="s">
        <v>250</v>
      </c>
      <c r="C25" s="172" t="s">
        <v>98</v>
      </c>
      <c r="D25" s="172" t="s">
        <v>99</v>
      </c>
      <c r="E25" s="398">
        <v>7910471340</v>
      </c>
      <c r="F25" s="200">
        <f>'2. Сведения об объёмах финансир'!E21</f>
        <v>934.5</v>
      </c>
      <c r="G25" s="240" t="s">
        <v>247</v>
      </c>
      <c r="H25" s="155"/>
    </row>
    <row r="26" spans="1:8" ht="33.75" customHeight="1" hidden="1">
      <c r="A26" s="150" t="str">
        <f>CONCATENATE('2. Сведения об объёмах финансир'!A22,'2. Сведения об объёмах финансир'!B22)</f>
        <v>3.4.Предоставление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рабочих поселках, условий для занятий физической культурой и спортом</v>
      </c>
      <c r="B26" s="16" t="s">
        <v>250</v>
      </c>
      <c r="C26" s="172" t="s">
        <v>98</v>
      </c>
      <c r="D26" s="172" t="s">
        <v>99</v>
      </c>
      <c r="E26" s="398">
        <v>7910470340</v>
      </c>
      <c r="F26" s="200">
        <f>'2. Сведения об объёмах финансир'!E22</f>
        <v>0</v>
      </c>
      <c r="G26" s="240" t="s">
        <v>247</v>
      </c>
      <c r="H26" s="155"/>
    </row>
    <row r="27" spans="1:8" ht="214.5" customHeight="1" hidden="1">
      <c r="A27" s="150" t="str">
        <f>CONCATENATE('2. Сведения об объёмах финансир'!A23,'2. Сведения об объёмах финансир'!B23)</f>
        <v>3.5.Предоставление субсидий из областного бюджета бюджетам муниципальных образований в целях софинансирования расходных обязательств, связанных с приобретением школьных автобусов</v>
      </c>
      <c r="B27" s="16" t="s">
        <v>250</v>
      </c>
      <c r="C27" s="172" t="s">
        <v>98</v>
      </c>
      <c r="D27" s="172" t="s">
        <v>99</v>
      </c>
      <c r="E27" s="398">
        <v>7910470280</v>
      </c>
      <c r="F27" s="200">
        <f>'2. Сведения об объёмах финансир'!E23</f>
        <v>0</v>
      </c>
      <c r="G27" s="240" t="s">
        <v>247</v>
      </c>
      <c r="H27" s="155"/>
    </row>
    <row r="28" spans="1:8" ht="69.75" customHeight="1">
      <c r="A28" s="150" t="str">
        <f>CONCATENATE('2. Сведения об объёмах финансир'!A24,'2. Сведения об объёмах финансир'!B24)</f>
        <v>3.6.Предоставление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обеспечению антитеррористической защищённости муниципальных образовательных организаций</v>
      </c>
      <c r="B28" s="16" t="s">
        <v>250</v>
      </c>
      <c r="C28" s="172" t="s">
        <v>98</v>
      </c>
      <c r="D28" s="172" t="s">
        <v>99</v>
      </c>
      <c r="E28" s="398">
        <v>7910470980</v>
      </c>
      <c r="F28" s="200">
        <f>'2. Сведения об объёмах финансир'!E24</f>
        <v>6875.3</v>
      </c>
      <c r="G28" s="240" t="s">
        <v>247</v>
      </c>
      <c r="H28" s="155"/>
    </row>
    <row r="29" spans="1:8" ht="25.5" customHeight="1" hidden="1">
      <c r="A29" s="150" t="str">
        <f>CONCATENATE('2. Сведения об объёмах финансир'!A25,'2. Сведения об объёмах финансир'!B25)</f>
        <v>3.7.Предоставление субсидий из областного бюджета Ульяновской области  бюджетам муниципальных районов и городских округов Ульяновской области в целях софинансирования расходных обязательств, связанных с осуществлением ремонта и оснащением технологическим оборудованием пищеблоков муниципальных общеобразовательных организаций, расположенных в сельских населённых пунктах Ульяновской области</v>
      </c>
      <c r="B29" s="16" t="s">
        <v>250</v>
      </c>
      <c r="C29" s="172" t="s">
        <v>98</v>
      </c>
      <c r="D29" s="172" t="s">
        <v>99</v>
      </c>
      <c r="E29" s="398">
        <v>7910471360</v>
      </c>
      <c r="F29" s="200">
        <f>'2. Сведения об объёмах финансир'!E25</f>
        <v>0</v>
      </c>
      <c r="G29" s="240" t="s">
        <v>247</v>
      </c>
      <c r="H29" s="155"/>
    </row>
    <row r="30" spans="1:8" ht="66" customHeight="1">
      <c r="A30" s="435" t="s">
        <v>366</v>
      </c>
      <c r="B30" s="16"/>
      <c r="C30" s="172"/>
      <c r="D30" s="172"/>
      <c r="E30" s="265" t="s">
        <v>365</v>
      </c>
      <c r="F30" s="200">
        <f>'2. Сведения об объёмах финансир'!E26+'2. Сведения об объёмах финансир'!D26</f>
        <v>523417.318</v>
      </c>
      <c r="G30" s="435" t="s">
        <v>247</v>
      </c>
      <c r="H30" s="349"/>
    </row>
    <row r="31" spans="1:8" ht="92.25" customHeight="1">
      <c r="A31" s="497" t="s">
        <v>447</v>
      </c>
      <c r="B31" s="16"/>
      <c r="C31" s="172"/>
      <c r="D31" s="172"/>
      <c r="E31" s="265">
        <v>7910471410</v>
      </c>
      <c r="F31" s="200">
        <f>'2. Сведения об объёмах финансир'!E27+'2. Сведения об объёмах финансир'!D27</f>
        <v>5000</v>
      </c>
      <c r="G31" s="497" t="s">
        <v>379</v>
      </c>
      <c r="H31" s="349"/>
    </row>
    <row r="32" spans="1:8" ht="116.25" customHeight="1" thickBot="1">
      <c r="A32" s="437" t="s">
        <v>367</v>
      </c>
      <c r="B32" s="434"/>
      <c r="C32" s="169"/>
      <c r="D32" s="169"/>
      <c r="E32" s="399">
        <v>7910470620</v>
      </c>
      <c r="F32" s="200">
        <v>46000</v>
      </c>
      <c r="G32" s="437" t="s">
        <v>368</v>
      </c>
      <c r="H32" s="376"/>
    </row>
    <row r="33" spans="1:8" ht="33.75" customHeight="1" thickBot="1">
      <c r="A33" s="157" t="str">
        <f>CONCATENATE('2. Сведения об объёмах финансир'!A30,'2. Сведения об объёмах финансир'!B30)</f>
        <v>4.Основное мероприятие "Содействие развитию дошкольного образования"</v>
      </c>
      <c r="B33" s="199" t="str">
        <f>'2. Сведения об объёмах финансир'!C30</f>
        <v>Министерство, Министерство строительства</v>
      </c>
      <c r="C33" s="199"/>
      <c r="D33" s="199"/>
      <c r="E33" s="267">
        <v>7910400000</v>
      </c>
      <c r="F33" s="193">
        <f>'2. Сведения об объёмах финансир'!E30</f>
        <v>4031404.2145999996</v>
      </c>
      <c r="G33" s="158"/>
      <c r="H33" s="195"/>
    </row>
    <row r="34" spans="1:8" ht="72" customHeight="1">
      <c r="A34" s="24" t="s">
        <v>448</v>
      </c>
      <c r="B34" s="16" t="s">
        <v>166</v>
      </c>
      <c r="C34" s="16"/>
      <c r="D34" s="347"/>
      <c r="E34" s="348"/>
      <c r="F34" s="318">
        <v>9501</v>
      </c>
      <c r="G34" s="318">
        <v>9501</v>
      </c>
      <c r="H34" s="315" t="s">
        <v>168</v>
      </c>
    </row>
    <row r="35" spans="1:8" ht="66" customHeight="1">
      <c r="A35" s="24" t="s">
        <v>449</v>
      </c>
      <c r="B35" s="16" t="s">
        <v>166</v>
      </c>
      <c r="C35" s="16"/>
      <c r="D35" s="347"/>
      <c r="E35" s="348"/>
      <c r="F35" s="318">
        <v>100</v>
      </c>
      <c r="G35" s="318">
        <v>100</v>
      </c>
      <c r="H35" s="248" t="s">
        <v>168</v>
      </c>
    </row>
    <row r="36" spans="1:8" ht="57" customHeight="1">
      <c r="A36" s="247" t="s">
        <v>450</v>
      </c>
      <c r="B36" s="16" t="s">
        <v>166</v>
      </c>
      <c r="C36" s="16"/>
      <c r="D36" s="347"/>
      <c r="E36" s="348"/>
      <c r="F36" s="318">
        <v>45</v>
      </c>
      <c r="G36" s="318">
        <v>45</v>
      </c>
      <c r="H36" s="248" t="s">
        <v>168</v>
      </c>
    </row>
    <row r="37" spans="1:8" ht="68.25" customHeight="1">
      <c r="A37" s="150" t="str">
        <f>CONCATENATE('2. Сведения об объёмах финансир'!A31,'2. Сведения об объёмах финансир'!B31)</f>
        <v>4.1.Предоставление субвенций из областного бюджета бюджетам муниципальных образований в целях обеспечения государственных гарантий реализации прав в целях получения общедоступного и бесплатного дошкольного образования в муниципальных дошкольных образовательных организациях</v>
      </c>
      <c r="B37" s="16" t="s">
        <v>256</v>
      </c>
      <c r="C37" s="147" t="s">
        <v>100</v>
      </c>
      <c r="D37" s="147" t="s">
        <v>99</v>
      </c>
      <c r="E37" s="398">
        <v>7910571190</v>
      </c>
      <c r="F37" s="397">
        <f>'2. Сведения об объёмах финансир'!E31</f>
        <v>3620813.9</v>
      </c>
      <c r="G37" s="240" t="s">
        <v>249</v>
      </c>
      <c r="H37" s="240"/>
    </row>
    <row r="38" spans="1:8" ht="128.25" customHeight="1">
      <c r="A38" s="150" t="str">
        <f>CONCATENATE('2. Сведения об объёмах финансир'!A32,'2. Сведения об объёмах финансир'!B32)</f>
        <v>4.2.Предоставление субвенций из областного бюджета бюджетам муниципальных образований в целях финансового обеспечения осуществления государственных полномочий по предоставлению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v>
      </c>
      <c r="B38" s="16" t="s">
        <v>254</v>
      </c>
      <c r="C38" s="172" t="s">
        <v>98</v>
      </c>
      <c r="D38" s="172" t="s">
        <v>99</v>
      </c>
      <c r="E38" s="398">
        <v>7910571220</v>
      </c>
      <c r="F38" s="397">
        <f>'2. Сведения об объёмах финансир'!E32</f>
        <v>322162.4</v>
      </c>
      <c r="G38" s="240" t="s">
        <v>249</v>
      </c>
      <c r="H38" s="240"/>
    </row>
    <row r="39" spans="1:8" ht="140.25" customHeight="1">
      <c r="A39" s="150" t="str">
        <f>CONCATENATE('2. Сведения об объёмах финансир'!A33,'2. Сведения об объёмах финансир'!B33)</f>
        <v>4.3.Предоставление субвенций из областного бюджета бюджетам городских округов Ульяновской области на финансовое обеспечение расходных обязательств, связанных с осуществлением единовременных денежных выплат педагогическим работникам муниципальных образовательных организаций, реализующих образовательную программу дошкольного образования, имеющим статус молодых специалистов (за исключением педагогических работников, работающих и проживающих в сельских населённых пунктах, рабочих посёлках (посёлках городского типа) Ульяновской области)</v>
      </c>
      <c r="B39" s="16" t="s">
        <v>255</v>
      </c>
      <c r="C39" s="172" t="s">
        <v>98</v>
      </c>
      <c r="D39" s="172" t="s">
        <v>99</v>
      </c>
      <c r="E39" s="398">
        <v>7910571210</v>
      </c>
      <c r="F39" s="200">
        <f>'2. Сведения об объёмах финансир'!E33</f>
        <v>5231.3</v>
      </c>
      <c r="G39" s="240" t="s">
        <v>249</v>
      </c>
      <c r="H39" s="240"/>
    </row>
    <row r="40" spans="1:8" ht="158.25" customHeight="1">
      <c r="A40" s="150" t="str">
        <f>CONCATENATE('2. Сведения об объёмах финансир'!A34,'2. Сведения об объёмах финансир'!B34)</f>
        <v>4.4.Предоставление индивидуальным предпринимателям и организациям, осуществляющим образовательную деятельность по основным общеобразовательным программам (за исключением государственных и муниципальных учреждений), субсидий из областного бюджета в целях возмещения затрат, связанных с осуществлением указанной деятельности,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установленными органами государственной власти Ульяновской области</v>
      </c>
      <c r="B40" s="16" t="s">
        <v>254</v>
      </c>
      <c r="C40" s="160" t="s">
        <v>98</v>
      </c>
      <c r="D40" s="160" t="s">
        <v>99</v>
      </c>
      <c r="E40" s="398">
        <v>7910518260</v>
      </c>
      <c r="F40" s="200">
        <f>'2. Сведения об объёмах финансир'!E34</f>
        <v>14228.159</v>
      </c>
      <c r="G40" s="240" t="s">
        <v>103</v>
      </c>
      <c r="H40" s="240"/>
    </row>
    <row r="41" spans="1:8" ht="118.5" customHeight="1" thickBot="1">
      <c r="A41" s="151" t="str">
        <f>CONCATENATE('2. Сведения об объёмах финансир'!A35,'2. Сведения об объёмах финансир'!B35)</f>
        <v>4.5.Предоставление субсидий из областного бюджета бюджетам муниципальных образований в целях софинансирования расходных обязательств, связанных с осуществлением ремонта, ликвидацией аварийной ситуации в зданиях и сооружениях муниципальных дошкольных образовательных организаций, с устройством внутридомовых сооружений, благоустройством территорий, приобретением и установкой оборудования, в том числе оборудования, обеспечивающего антитеррористическую защищённость указанных организаций</v>
      </c>
      <c r="B41" s="418" t="s">
        <v>257</v>
      </c>
      <c r="C41" s="172" t="s">
        <v>98</v>
      </c>
      <c r="D41" s="172" t="s">
        <v>99</v>
      </c>
      <c r="E41" s="399">
        <v>7910570930</v>
      </c>
      <c r="F41" s="201">
        <f>'2. Сведения об объёмах финансир'!E35+'2. Сведения об объёмах финансир'!E36</f>
        <v>68968.4556</v>
      </c>
      <c r="G41" s="364" t="s">
        <v>247</v>
      </c>
      <c r="H41" s="364"/>
    </row>
    <row r="42" spans="1:8" ht="26.25" thickBot="1">
      <c r="A42" s="170" t="str">
        <f>CONCATENATE('2. Сведения об объёмах финансир'!A37,'2. Сведения об объёмах финансир'!B37)</f>
        <v>5.Основное мероприятие "Развитие кадрового потенциала системы общего образования"</v>
      </c>
      <c r="B42" s="171"/>
      <c r="C42" s="171"/>
      <c r="D42" s="171"/>
      <c r="E42" s="400">
        <v>7910300000</v>
      </c>
      <c r="F42" s="193">
        <f>'2. Сведения об объёмах финансир'!E37+'2. Сведения об объёмах финансир'!D37</f>
        <v>48351.1</v>
      </c>
      <c r="G42" s="194"/>
      <c r="H42" s="195"/>
    </row>
    <row r="43" spans="1:8" ht="53.25" customHeight="1">
      <c r="A43" s="242" t="s">
        <v>251</v>
      </c>
      <c r="B43" s="244" t="s">
        <v>165</v>
      </c>
      <c r="C43" s="244"/>
      <c r="D43" s="350"/>
      <c r="E43" s="352"/>
      <c r="F43" s="317">
        <v>20.91</v>
      </c>
      <c r="G43" s="317">
        <v>20.91</v>
      </c>
      <c r="H43" s="315" t="s">
        <v>168</v>
      </c>
    </row>
    <row r="44" spans="1:8" ht="90.75" customHeight="1">
      <c r="A44" s="239" t="s">
        <v>451</v>
      </c>
      <c r="B44" s="244" t="s">
        <v>369</v>
      </c>
      <c r="C44" s="244"/>
      <c r="D44" s="350"/>
      <c r="E44" s="352"/>
      <c r="F44" s="317">
        <v>46.88</v>
      </c>
      <c r="G44" s="317">
        <v>46.88</v>
      </c>
      <c r="H44" s="315" t="s">
        <v>168</v>
      </c>
    </row>
    <row r="45" spans="1:8" ht="96.75" customHeight="1">
      <c r="A45" s="342" t="str">
        <f>CONCATENATE('2. Сведения об объёмах финансир'!A38,'2. Сведения об объёмах финансир'!B38)</f>
        <v>5.1.Предоставление субвенций из областного бюджета бюджетам муниципальных образований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</v>
      </c>
      <c r="B45" s="16" t="s">
        <v>252</v>
      </c>
      <c r="C45" s="172" t="s">
        <v>98</v>
      </c>
      <c r="D45" s="172" t="s">
        <v>99</v>
      </c>
      <c r="E45" s="398">
        <v>7910371200</v>
      </c>
      <c r="F45" s="200">
        <f>'2. Сведения об объёмах финансир'!E38</f>
        <v>16851.1</v>
      </c>
      <c r="G45" s="240" t="s">
        <v>249</v>
      </c>
      <c r="H45" s="154"/>
    </row>
    <row r="46" spans="1:8" ht="59.25" customHeight="1">
      <c r="A46" s="150" t="str">
        <f>CONCATENATE('2. Сведения об объёмах финансир'!A39,'2. Сведения об объёмах финансир'!B39)</f>
        <v>5.2.Реализация Закона Ульяновской области от 25.09.2019 № 109-ЗО «О статусе педагогических работников, осуществляющих педагогическую деятельность на территории Ульяновской области»
</v>
      </c>
      <c r="B46" s="16" t="s">
        <v>253</v>
      </c>
      <c r="C46" s="172" t="s">
        <v>98</v>
      </c>
      <c r="D46" s="172" t="s">
        <v>99</v>
      </c>
      <c r="E46" s="398">
        <v>7910318350</v>
      </c>
      <c r="F46" s="202">
        <f>'2. Сведения об объёмах финансир'!E39</f>
        <v>16500</v>
      </c>
      <c r="G46" s="240" t="s">
        <v>11</v>
      </c>
      <c r="H46" s="154"/>
    </row>
    <row r="47" spans="1:8" ht="67.5" customHeight="1" thickBot="1">
      <c r="A47" s="151" t="str">
        <f>CONCATENATE('2. Сведения об объёмах финансир'!A40,'2. Сведения об объёмах финансир'!B40)</f>
        <v>5.3.Единовременные компенсационные выплаты учителям, прибывшим (переехавшим) на работу в сельские населённые пункты, либо рабочие посёлки, либо посёлки городского типа, либо города с населением до 50 тысяч человек</v>
      </c>
      <c r="B47" s="357" t="s">
        <v>253</v>
      </c>
      <c r="C47" s="147" t="s">
        <v>98</v>
      </c>
      <c r="D47" s="147" t="s">
        <v>99</v>
      </c>
      <c r="E47" s="399" t="s">
        <v>287</v>
      </c>
      <c r="F47" s="394">
        <f>'2. Сведения об объёмах финансир'!E40+'2. Сведения об объёмах финансир'!D40</f>
        <v>15000</v>
      </c>
      <c r="G47" s="364" t="s">
        <v>247</v>
      </c>
      <c r="H47" s="156"/>
    </row>
    <row r="48" spans="1:8" ht="51.75" customHeight="1" thickBot="1">
      <c r="A48" s="157" t="str">
        <f>CONCATENATE('2. Сведения об объёмах финансир'!A41,'2. Сведения об объёмах финансир'!B41)</f>
        <v>6.Основное мероприятие "Реализация регионального проекта "Современная школа", направленного на достижение соответствующих результатов реализации федерального проекта "Современная школа"</v>
      </c>
      <c r="B48" s="199"/>
      <c r="C48" s="199"/>
      <c r="D48" s="199"/>
      <c r="E48" s="401" t="s">
        <v>169</v>
      </c>
      <c r="F48" s="193">
        <f>'2. Сведения об объёмах финансир'!E41+'2. Сведения об объёмах финансир'!D41</f>
        <v>606936.05342</v>
      </c>
      <c r="G48" s="158"/>
      <c r="H48" s="214"/>
    </row>
    <row r="49" spans="1:8" ht="43.5" customHeight="1">
      <c r="A49" s="162" t="s">
        <v>258</v>
      </c>
      <c r="B49" s="244" t="s">
        <v>166</v>
      </c>
      <c r="C49" s="244"/>
      <c r="D49" s="350"/>
      <c r="E49" s="351"/>
      <c r="F49" s="317">
        <v>95.6</v>
      </c>
      <c r="G49" s="317">
        <v>95.6</v>
      </c>
      <c r="H49" s="241" t="s">
        <v>168</v>
      </c>
    </row>
    <row r="50" spans="1:8" ht="27" customHeight="1">
      <c r="A50" s="142" t="s">
        <v>452</v>
      </c>
      <c r="B50" s="16" t="s">
        <v>166</v>
      </c>
      <c r="C50" s="288"/>
      <c r="D50" s="355"/>
      <c r="E50" s="348"/>
      <c r="F50" s="284">
        <v>300</v>
      </c>
      <c r="G50" s="284">
        <v>300</v>
      </c>
      <c r="H50" s="185" t="s">
        <v>168</v>
      </c>
    </row>
    <row r="51" spans="1:8" ht="45" customHeight="1">
      <c r="A51" s="142" t="s">
        <v>161</v>
      </c>
      <c r="B51" s="16" t="s">
        <v>166</v>
      </c>
      <c r="C51" s="288"/>
      <c r="D51" s="355"/>
      <c r="E51" s="348"/>
      <c r="F51" s="284">
        <v>0</v>
      </c>
      <c r="G51" s="284">
        <v>0</v>
      </c>
      <c r="H51" s="185" t="s">
        <v>168</v>
      </c>
    </row>
    <row r="52" spans="1:8" ht="64.5" customHeight="1">
      <c r="A52" s="142" t="s">
        <v>453</v>
      </c>
      <c r="B52" s="16" t="s">
        <v>166</v>
      </c>
      <c r="C52" s="288"/>
      <c r="D52" s="355"/>
      <c r="E52" s="348"/>
      <c r="F52" s="284">
        <v>0.61</v>
      </c>
      <c r="G52" s="284">
        <v>0.61</v>
      </c>
      <c r="H52" s="185" t="s">
        <v>168</v>
      </c>
    </row>
    <row r="53" spans="1:8" ht="51" customHeight="1">
      <c r="A53" s="142" t="s">
        <v>454</v>
      </c>
      <c r="B53" s="16" t="s">
        <v>166</v>
      </c>
      <c r="C53" s="288"/>
      <c r="D53" s="355"/>
      <c r="E53" s="348"/>
      <c r="F53" s="284">
        <v>4</v>
      </c>
      <c r="G53" s="284">
        <v>4</v>
      </c>
      <c r="H53" s="185" t="s">
        <v>168</v>
      </c>
    </row>
    <row r="54" spans="1:8" ht="51.75" customHeight="1">
      <c r="A54" s="142" t="s">
        <v>455</v>
      </c>
      <c r="B54" s="16" t="s">
        <v>259</v>
      </c>
      <c r="C54" s="288"/>
      <c r="D54" s="355"/>
      <c r="E54" s="353"/>
      <c r="F54" s="284">
        <v>9</v>
      </c>
      <c r="G54" s="284">
        <v>9</v>
      </c>
      <c r="H54" s="185" t="s">
        <v>168</v>
      </c>
    </row>
    <row r="55" spans="1:8" ht="88.5" customHeight="1">
      <c r="A55" s="142" t="s">
        <v>456</v>
      </c>
      <c r="B55" s="16" t="s">
        <v>259</v>
      </c>
      <c r="C55" s="288"/>
      <c r="D55" s="355"/>
      <c r="E55" s="353"/>
      <c r="F55" s="284">
        <v>22</v>
      </c>
      <c r="G55" s="284">
        <v>22</v>
      </c>
      <c r="H55" s="185" t="s">
        <v>168</v>
      </c>
    </row>
    <row r="56" spans="1:8" ht="55.5" customHeight="1">
      <c r="A56" s="751" t="str">
        <f>CONCATENATE('2. Сведения об объёмах финансир'!A42,'2. Сведения об объёмах финансир'!B42)</f>
        <v>6.1.Реализация программы по содействию созданию в Ульяновской области (исходя из прогнозируемой потребности) новых мест в общеобразовательных организациях</v>
      </c>
      <c r="B56" s="172" t="s">
        <v>289</v>
      </c>
      <c r="C56" s="754" t="s">
        <v>98</v>
      </c>
      <c r="D56" s="754" t="s">
        <v>99</v>
      </c>
      <c r="E56" s="763" t="s">
        <v>174</v>
      </c>
      <c r="F56" s="766">
        <f>'2. Сведения об объёмах финансир'!D42+'2. Сведения об объёмах финансир'!E42+'2. Сведения об объёмах финансир'!D43+'2. Сведения об объёмах финансир'!E43</f>
        <v>432327.7144</v>
      </c>
      <c r="G56" s="757" t="s">
        <v>247</v>
      </c>
      <c r="H56" s="760"/>
    </row>
    <row r="57" spans="1:8" ht="12.75" customHeight="1">
      <c r="A57" s="751"/>
      <c r="B57" s="160" t="s">
        <v>288</v>
      </c>
      <c r="C57" s="755"/>
      <c r="D57" s="755"/>
      <c r="E57" s="764"/>
      <c r="F57" s="767"/>
      <c r="G57" s="758"/>
      <c r="H57" s="761"/>
    </row>
    <row r="58" spans="1:8" ht="61.5" customHeight="1" hidden="1">
      <c r="A58" s="751"/>
      <c r="B58" s="160" t="s">
        <v>41</v>
      </c>
      <c r="C58" s="755"/>
      <c r="D58" s="755"/>
      <c r="E58" s="764"/>
      <c r="F58" s="767"/>
      <c r="G58" s="758"/>
      <c r="H58" s="761"/>
    </row>
    <row r="59" spans="1:8" ht="57" customHeight="1" hidden="1">
      <c r="A59" s="753"/>
      <c r="B59" s="160" t="s">
        <v>42</v>
      </c>
      <c r="C59" s="756"/>
      <c r="D59" s="756"/>
      <c r="E59" s="765"/>
      <c r="F59" s="768"/>
      <c r="G59" s="759"/>
      <c r="H59" s="762"/>
    </row>
    <row r="60" spans="1:8" ht="67.5" customHeight="1">
      <c r="A60" s="470" t="str">
        <f>CONCATENATE('2. Сведения об объёмах финансир'!A44,'2. Сведения об объёмах финансир'!B44)</f>
        <v>6.3.Обновление материально-технической базы в организациях, осуществляющих общеобразовательную деятельность исключительно по адаптированным основным общеобразовательным программам
</v>
      </c>
      <c r="B60" s="160" t="s">
        <v>259</v>
      </c>
      <c r="C60" s="160" t="s">
        <v>98</v>
      </c>
      <c r="D60" s="160" t="s">
        <v>99</v>
      </c>
      <c r="E60" s="402" t="s">
        <v>290</v>
      </c>
      <c r="F60" s="200">
        <f>'2. Сведения об объёмах финансир'!D44+'2. Сведения об объёмах финансир'!E44</f>
        <v>14711.546390000001</v>
      </c>
      <c r="G60" s="465" t="s">
        <v>247</v>
      </c>
      <c r="H60" s="349"/>
    </row>
    <row r="61" spans="1:8" ht="52.5" customHeight="1">
      <c r="A61" s="338" t="s">
        <v>370</v>
      </c>
      <c r="B61" s="169" t="s">
        <v>259</v>
      </c>
      <c r="C61" s="169" t="s">
        <v>98</v>
      </c>
      <c r="D61" s="169" t="s">
        <v>99</v>
      </c>
      <c r="E61" s="468" t="s">
        <v>170</v>
      </c>
      <c r="F61" s="198">
        <v>95692.78351</v>
      </c>
      <c r="G61" s="464" t="s">
        <v>371</v>
      </c>
      <c r="H61" s="469"/>
    </row>
    <row r="62" spans="1:8" ht="40.5" customHeight="1">
      <c r="A62" s="356" t="s">
        <v>372</v>
      </c>
      <c r="B62" s="160"/>
      <c r="C62" s="160"/>
      <c r="D62" s="160"/>
      <c r="E62" s="402" t="s">
        <v>375</v>
      </c>
      <c r="F62" s="200">
        <v>21361.85567</v>
      </c>
      <c r="G62" s="465" t="s">
        <v>378</v>
      </c>
      <c r="H62" s="349"/>
    </row>
    <row r="63" spans="1:8" ht="78" customHeight="1">
      <c r="A63" s="356" t="s">
        <v>373</v>
      </c>
      <c r="B63" s="160"/>
      <c r="C63" s="160"/>
      <c r="D63" s="160"/>
      <c r="E63" s="402" t="s">
        <v>376</v>
      </c>
      <c r="F63" s="200">
        <v>24024.94845</v>
      </c>
      <c r="G63" s="465" t="s">
        <v>379</v>
      </c>
      <c r="H63" s="349"/>
    </row>
    <row r="64" spans="1:8" ht="67.5" customHeight="1" thickBot="1">
      <c r="A64" s="338" t="s">
        <v>374</v>
      </c>
      <c r="B64" s="169"/>
      <c r="C64" s="169"/>
      <c r="D64" s="169"/>
      <c r="E64" s="468" t="s">
        <v>377</v>
      </c>
      <c r="F64" s="198">
        <v>2699.59</v>
      </c>
      <c r="G64" s="464" t="s">
        <v>380</v>
      </c>
      <c r="H64" s="471"/>
    </row>
    <row r="65" spans="1:8" ht="52.5" customHeight="1" thickBot="1">
      <c r="A65" s="159" t="str">
        <f>CONCATENATE('2. Сведения об объёмах финансир'!A50,'2. Сведения об объёмах финансир'!B50)</f>
        <v>7.Основное мероприятие "Реализация регионального проекта "Содействие занятости", направленного на достижение соответствующих результатов реализации федерального проекта "Содействие занятости"</v>
      </c>
      <c r="B65" s="199" t="s">
        <v>162</v>
      </c>
      <c r="C65" s="189"/>
      <c r="D65" s="189"/>
      <c r="E65" s="267" t="s">
        <v>171</v>
      </c>
      <c r="F65" s="193">
        <f>'2. Сведения об объёмах финансир'!E50+'2. Сведения об объёмах финансир'!D50</f>
        <v>269856.68792</v>
      </c>
      <c r="G65" s="194"/>
      <c r="H65" s="204"/>
    </row>
    <row r="66" spans="1:8" ht="64.5" customHeight="1">
      <c r="A66" s="239" t="s">
        <v>457</v>
      </c>
      <c r="B66" s="16" t="s">
        <v>166</v>
      </c>
      <c r="C66" s="16"/>
      <c r="D66" s="347"/>
      <c r="E66" s="348"/>
      <c r="F66" s="318">
        <v>335</v>
      </c>
      <c r="G66" s="318">
        <v>335</v>
      </c>
      <c r="H66" s="315" t="s">
        <v>168</v>
      </c>
    </row>
    <row r="67" spans="1:8" ht="69.75" customHeight="1">
      <c r="A67" s="239" t="s">
        <v>260</v>
      </c>
      <c r="B67" s="16" t="s">
        <v>166</v>
      </c>
      <c r="C67" s="16"/>
      <c r="D67" s="347"/>
      <c r="E67" s="348"/>
      <c r="F67" s="318">
        <v>335</v>
      </c>
      <c r="G67" s="318">
        <v>335</v>
      </c>
      <c r="H67" s="248" t="s">
        <v>168</v>
      </c>
    </row>
    <row r="68" spans="1:8" ht="32.25" customHeight="1">
      <c r="A68" s="239" t="s">
        <v>458</v>
      </c>
      <c r="B68" s="16" t="s">
        <v>166</v>
      </c>
      <c r="C68" s="16"/>
      <c r="D68" s="347"/>
      <c r="E68" s="348"/>
      <c r="F68" s="318">
        <v>98.03</v>
      </c>
      <c r="G68" s="318">
        <v>98.03</v>
      </c>
      <c r="H68" s="248" t="s">
        <v>168</v>
      </c>
    </row>
    <row r="69" spans="1:8" ht="102">
      <c r="A69" s="239" t="s">
        <v>459</v>
      </c>
      <c r="B69" s="160"/>
      <c r="C69" s="172"/>
      <c r="D69" s="172"/>
      <c r="E69" s="403"/>
      <c r="F69" s="318">
        <v>15</v>
      </c>
      <c r="G69" s="318">
        <v>15</v>
      </c>
      <c r="H69" s="358"/>
    </row>
    <row r="70" spans="1:8" ht="61.5" customHeight="1">
      <c r="A70" s="748" t="str">
        <f>CONCATENATE('2. Сведения об объёмах финансир'!A51,'2. Сведения об объёмах финансир'!B51)</f>
        <v>7.2.Предоставление субсидий из областного бюджета бюджетам муниципальных образований в целях софинансирования расходных обязательств, связанных с реализацией мероприятий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B70" s="160" t="s">
        <v>155</v>
      </c>
      <c r="C70" s="749" t="s">
        <v>98</v>
      </c>
      <c r="D70" s="749" t="s">
        <v>99</v>
      </c>
      <c r="E70" s="734" t="s">
        <v>291</v>
      </c>
      <c r="F70" s="766">
        <f>'2. Сведения об объёмах финансир'!E51+'2. Сведения об объёмах финансир'!D51+'2. Сведения об объёмах финансир'!E52+'2. Сведения об объёмах финансир'!D52</f>
        <v>268005.65699</v>
      </c>
      <c r="G70" s="750" t="s">
        <v>247</v>
      </c>
      <c r="H70" s="750"/>
    </row>
    <row r="71" spans="1:8" ht="54.75" customHeight="1">
      <c r="A71" s="748"/>
      <c r="B71" s="160" t="s">
        <v>156</v>
      </c>
      <c r="C71" s="749"/>
      <c r="D71" s="749"/>
      <c r="E71" s="735"/>
      <c r="F71" s="767"/>
      <c r="G71" s="751"/>
      <c r="H71" s="751"/>
    </row>
    <row r="72" spans="1:8" ht="46.5" customHeight="1">
      <c r="A72" s="748"/>
      <c r="B72" s="16" t="s">
        <v>300</v>
      </c>
      <c r="C72" s="749"/>
      <c r="D72" s="749"/>
      <c r="E72" s="735"/>
      <c r="F72" s="767"/>
      <c r="G72" s="751"/>
      <c r="H72" s="751"/>
    </row>
    <row r="73" spans="1:8" ht="53.25" customHeight="1">
      <c r="A73" s="748"/>
      <c r="B73" s="160" t="s">
        <v>301</v>
      </c>
      <c r="C73" s="749"/>
      <c r="D73" s="749"/>
      <c r="E73" s="736"/>
      <c r="F73" s="768"/>
      <c r="G73" s="752"/>
      <c r="H73" s="752"/>
    </row>
    <row r="74" spans="1:8" ht="162" customHeight="1" thickBot="1">
      <c r="A74" s="339" t="str">
        <f>CONCATENATE('2. Сведения об объёмах финансир'!A53,'2. Сведения об объёмах финансир'!B53)</f>
        <v>7.3.Создание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v>
      </c>
      <c r="B74" s="244" t="s">
        <v>261</v>
      </c>
      <c r="C74" s="172" t="s">
        <v>98</v>
      </c>
      <c r="D74" s="172" t="s">
        <v>99</v>
      </c>
      <c r="E74" s="403" t="s">
        <v>292</v>
      </c>
      <c r="F74" s="198">
        <f>'2. Сведения об объёмах финансир'!D53+'2. Сведения об объёмах финансир'!E53</f>
        <v>1851.03093</v>
      </c>
      <c r="G74" s="255" t="s">
        <v>381</v>
      </c>
      <c r="H74" s="255"/>
    </row>
    <row r="75" spans="1:8" ht="30.75" customHeight="1" thickBot="1">
      <c r="A75" s="186" t="s">
        <v>167</v>
      </c>
      <c r="B75" s="174"/>
      <c r="C75" s="174"/>
      <c r="D75" s="174"/>
      <c r="E75" s="269"/>
      <c r="F75" s="207">
        <f>F48+F42+F33+F19+F15+F7+F65</f>
        <v>13524292.51083</v>
      </c>
      <c r="G75" s="174"/>
      <c r="H75" s="212"/>
    </row>
    <row r="76" spans="1:8" ht="30.75" customHeight="1">
      <c r="A76" s="162" t="s">
        <v>9</v>
      </c>
      <c r="B76" s="163"/>
      <c r="C76" s="163"/>
      <c r="D76" s="163"/>
      <c r="E76" s="270"/>
      <c r="F76" s="205">
        <f>'2. Сведения об объёмах финансир'!D54</f>
        <v>1536855.1</v>
      </c>
      <c r="G76" s="164"/>
      <c r="H76" s="164"/>
    </row>
    <row r="77" spans="1:8" ht="30.75" customHeight="1" thickBot="1">
      <c r="A77" s="165" t="s">
        <v>10</v>
      </c>
      <c r="B77" s="166"/>
      <c r="C77" s="166"/>
      <c r="D77" s="166"/>
      <c r="E77" s="271"/>
      <c r="F77" s="206">
        <f>'2. Сведения об объёмах финансир'!E54</f>
        <v>11987437.410829999</v>
      </c>
      <c r="G77" s="167"/>
      <c r="H77" s="167"/>
    </row>
    <row r="78" spans="1:8" ht="40.5" customHeight="1" thickBot="1">
      <c r="A78" s="739" t="s">
        <v>97</v>
      </c>
      <c r="B78" s="740"/>
      <c r="C78" s="740"/>
      <c r="D78" s="740"/>
      <c r="E78" s="740"/>
      <c r="F78" s="740"/>
      <c r="G78" s="740"/>
      <c r="H78" s="741"/>
    </row>
    <row r="79" spans="1:8" ht="39" thickBot="1">
      <c r="A79" s="157" t="s">
        <v>131</v>
      </c>
      <c r="B79" s="258"/>
      <c r="C79" s="258"/>
      <c r="D79" s="258"/>
      <c r="E79" s="272">
        <v>7920100000</v>
      </c>
      <c r="F79" s="259">
        <f>'2. Сведения об объёмах финансир'!E56+'2. Сведения об объёмах финансир'!D56</f>
        <v>27748.300000000003</v>
      </c>
      <c r="G79" s="258"/>
      <c r="H79" s="260"/>
    </row>
    <row r="80" spans="1:8" ht="90" customHeight="1">
      <c r="A80" s="24" t="s">
        <v>460</v>
      </c>
      <c r="B80" s="16" t="s">
        <v>163</v>
      </c>
      <c r="C80" s="16"/>
      <c r="D80" s="347"/>
      <c r="E80" s="348"/>
      <c r="F80" s="318">
        <v>42</v>
      </c>
      <c r="G80" s="318">
        <v>42</v>
      </c>
      <c r="H80" s="316" t="s">
        <v>168</v>
      </c>
    </row>
    <row r="81" spans="1:8" ht="65.25" customHeight="1">
      <c r="A81" s="24" t="s">
        <v>463</v>
      </c>
      <c r="B81" s="16" t="s">
        <v>163</v>
      </c>
      <c r="C81" s="16"/>
      <c r="D81" s="347"/>
      <c r="E81" s="348"/>
      <c r="F81" s="318">
        <v>70</v>
      </c>
      <c r="G81" s="318">
        <v>70</v>
      </c>
      <c r="H81" s="281" t="s">
        <v>168</v>
      </c>
    </row>
    <row r="82" spans="1:8" s="161" customFormat="1" ht="53.25" customHeight="1">
      <c r="A82" s="24" t="s">
        <v>461</v>
      </c>
      <c r="B82" s="16" t="s">
        <v>163</v>
      </c>
      <c r="C82" s="16"/>
      <c r="D82" s="347"/>
      <c r="E82" s="348"/>
      <c r="F82" s="318">
        <v>109</v>
      </c>
      <c r="G82" s="318">
        <v>109</v>
      </c>
      <c r="H82" s="281" t="s">
        <v>168</v>
      </c>
    </row>
    <row r="83" spans="1:8" ht="55.5" customHeight="1">
      <c r="A83" s="24" t="s">
        <v>462</v>
      </c>
      <c r="B83" s="16" t="s">
        <v>163</v>
      </c>
      <c r="C83" s="16"/>
      <c r="D83" s="347"/>
      <c r="E83" s="348"/>
      <c r="F83" s="318">
        <v>7</v>
      </c>
      <c r="G83" s="318">
        <v>7</v>
      </c>
      <c r="H83" s="281" t="s">
        <v>168</v>
      </c>
    </row>
    <row r="84" spans="1:8" ht="102" customHeight="1" thickBot="1">
      <c r="A84" s="150" t="str">
        <f>CONCATENATE('2. Сведения об объёмах финансир'!A57,'2. Сведения об объёмах финансир'!B57)</f>
        <v>1.1.Предоставление субсидий из областного бюджета частным организациям, осуществляющим образовательную деятельность по образовательным программам среднего профессионального образования</v>
      </c>
      <c r="B84" s="16" t="s">
        <v>163</v>
      </c>
      <c r="C84" s="340" t="s">
        <v>98</v>
      </c>
      <c r="D84" s="341" t="s">
        <v>99</v>
      </c>
      <c r="E84" s="208">
        <v>7920118250</v>
      </c>
      <c r="F84" s="209">
        <f>'2. Сведения об объёмах финансир'!E57</f>
        <v>10119.2</v>
      </c>
      <c r="G84" s="465" t="s">
        <v>382</v>
      </c>
      <c r="H84" s="141"/>
    </row>
    <row r="85" spans="1:8" ht="104.25" customHeight="1" thickBot="1">
      <c r="A85" s="157" t="s">
        <v>326</v>
      </c>
      <c r="B85" s="258"/>
      <c r="C85" s="258"/>
      <c r="D85" s="258"/>
      <c r="E85" s="395" t="s">
        <v>293</v>
      </c>
      <c r="F85" s="370">
        <f>'2. Сведения об объёмах финансир'!E61</f>
        <v>116517.96375999998</v>
      </c>
      <c r="G85" s="371"/>
      <c r="H85" s="372"/>
    </row>
    <row r="86" spans="1:8" ht="51.75" customHeight="1">
      <c r="A86" s="247" t="s">
        <v>464</v>
      </c>
      <c r="B86" s="498"/>
      <c r="C86" s="498"/>
      <c r="D86" s="498"/>
      <c r="E86" s="499"/>
      <c r="F86" s="318">
        <v>62.4</v>
      </c>
      <c r="G86" s="318">
        <v>62.4</v>
      </c>
      <c r="H86" s="287"/>
    </row>
    <row r="87" spans="1:8" ht="41.25" customHeight="1">
      <c r="A87" s="247" t="s">
        <v>465</v>
      </c>
      <c r="B87" s="16" t="s">
        <v>163</v>
      </c>
      <c r="C87" s="16"/>
      <c r="D87" s="347"/>
      <c r="E87" s="348"/>
      <c r="F87" s="318">
        <v>26</v>
      </c>
      <c r="G87" s="318">
        <v>26</v>
      </c>
      <c r="H87" s="252"/>
    </row>
    <row r="88" spans="1:8" ht="40.5" customHeight="1">
      <c r="A88" s="247" t="s">
        <v>466</v>
      </c>
      <c r="B88" s="16" t="s">
        <v>163</v>
      </c>
      <c r="C88" s="16"/>
      <c r="D88" s="347"/>
      <c r="E88" s="348"/>
      <c r="F88" s="318">
        <v>1</v>
      </c>
      <c r="G88" s="318">
        <v>1</v>
      </c>
      <c r="H88" s="252"/>
    </row>
    <row r="89" spans="1:8" ht="42" customHeight="1">
      <c r="A89" s="247" t="s">
        <v>467</v>
      </c>
      <c r="B89" s="16" t="s">
        <v>163</v>
      </c>
      <c r="C89" s="16"/>
      <c r="D89" s="347"/>
      <c r="E89" s="348"/>
      <c r="F89" s="318">
        <v>4000</v>
      </c>
      <c r="G89" s="318">
        <v>4000</v>
      </c>
      <c r="H89" s="252"/>
    </row>
    <row r="90" spans="1:8" ht="88.5" customHeight="1">
      <c r="A90" s="247" t="s">
        <v>507</v>
      </c>
      <c r="B90" s="16" t="s">
        <v>163</v>
      </c>
      <c r="C90" s="16"/>
      <c r="D90" s="347"/>
      <c r="E90" s="348"/>
      <c r="F90" s="318">
        <v>3</v>
      </c>
      <c r="G90" s="318">
        <v>3</v>
      </c>
      <c r="H90" s="252"/>
    </row>
    <row r="91" spans="1:8" ht="101.25" customHeight="1">
      <c r="A91" s="150" t="str">
        <f>CONCATENATE('2. Сведения об объёмах финансир'!A62,'2. Сведения об объёмах финансир'!B62)</f>
        <v>2.1.Государственная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</v>
      </c>
      <c r="B91" s="16" t="s">
        <v>163</v>
      </c>
      <c r="C91" s="141"/>
      <c r="D91" s="141"/>
      <c r="E91" s="475" t="s">
        <v>294</v>
      </c>
      <c r="F91" s="209">
        <f>'2. Сведения об объёмах финансир'!E62+'2. Сведения об объёмах финансир'!E63</f>
        <v>66356.24622999999</v>
      </c>
      <c r="G91" s="465" t="s">
        <v>383</v>
      </c>
      <c r="H91" s="252"/>
    </row>
    <row r="92" spans="1:8" ht="90" customHeight="1" thickBot="1">
      <c r="A92" s="420" t="s">
        <v>384</v>
      </c>
      <c r="B92" s="421"/>
      <c r="C92" s="472"/>
      <c r="D92" s="472"/>
      <c r="E92" s="475" t="s">
        <v>294</v>
      </c>
      <c r="F92" s="473">
        <f>'2. Сведения об объёмах финансир'!D64+'2. Сведения об объёмах финансир'!E64+'2. Сведения об объёмах финансир'!E65</f>
        <v>70038.71753</v>
      </c>
      <c r="G92" s="464" t="s">
        <v>385</v>
      </c>
      <c r="H92" s="474"/>
    </row>
    <row r="93" spans="1:8" ht="13.5" thickBot="1">
      <c r="A93" s="211" t="s">
        <v>167</v>
      </c>
      <c r="B93" s="148"/>
      <c r="C93" s="148"/>
      <c r="D93" s="148"/>
      <c r="E93" s="439"/>
      <c r="F93" s="207">
        <f>'2. Сведения об объёмах финансир'!E66+'2. Сведения об объёмах финансир'!D66</f>
        <v>164143.26376</v>
      </c>
      <c r="G93" s="174"/>
      <c r="H93" s="212"/>
    </row>
    <row r="94" spans="1:8" ht="12.75">
      <c r="A94" s="168" t="s">
        <v>10</v>
      </c>
      <c r="B94" s="166"/>
      <c r="C94" s="166"/>
      <c r="D94" s="166"/>
      <c r="E94" s="271"/>
      <c r="F94" s="206">
        <f>'2. Сведения об объёмах финансир'!E66</f>
        <v>126637.16375999998</v>
      </c>
      <c r="G94" s="166"/>
      <c r="H94" s="166"/>
    </row>
    <row r="95" spans="1:8" ht="13.5" thickBot="1">
      <c r="A95" s="168" t="s">
        <v>9</v>
      </c>
      <c r="B95" s="166"/>
      <c r="C95" s="166"/>
      <c r="D95" s="166"/>
      <c r="E95" s="271"/>
      <c r="F95" s="206">
        <f>'2. Сведения об объёмах финансир'!D66</f>
        <v>37506.100000000006</v>
      </c>
      <c r="G95" s="166"/>
      <c r="H95" s="166"/>
    </row>
    <row r="96" spans="1:8" ht="30" customHeight="1" thickBot="1">
      <c r="A96" s="745" t="s">
        <v>12</v>
      </c>
      <c r="B96" s="746"/>
      <c r="C96" s="746"/>
      <c r="D96" s="746"/>
      <c r="E96" s="746"/>
      <c r="F96" s="746"/>
      <c r="G96" s="746"/>
      <c r="H96" s="747"/>
    </row>
    <row r="97" spans="1:8" ht="30.75" customHeight="1" thickBot="1">
      <c r="A97" s="170" t="str">
        <f>CONCATENATE('2. Сведения об объёмах финансир'!A68,'2. Сведения об объёмах финансир'!B68)</f>
        <v>1.Основное мероприятие "Обеспечение развития молодёжной политики"</v>
      </c>
      <c r="B97" s="173" t="s">
        <v>82</v>
      </c>
      <c r="C97" s="171"/>
      <c r="D97" s="171"/>
      <c r="E97" s="273">
        <v>7940200000</v>
      </c>
      <c r="F97" s="215">
        <f>'2. Сведения об объёмах финансир'!E68</f>
        <v>73191.45</v>
      </c>
      <c r="G97" s="173"/>
      <c r="H97" s="216"/>
    </row>
    <row r="98" spans="1:8" ht="54" customHeight="1">
      <c r="A98" s="354" t="s">
        <v>387</v>
      </c>
      <c r="B98" s="252" t="s">
        <v>31</v>
      </c>
      <c r="C98" s="252"/>
      <c r="D98" s="373"/>
      <c r="E98" s="374"/>
      <c r="F98" s="438">
        <v>21</v>
      </c>
      <c r="G98" s="438">
        <v>21</v>
      </c>
      <c r="H98" s="317" t="s">
        <v>168</v>
      </c>
    </row>
    <row r="99" spans="1:8" ht="64.5" customHeight="1">
      <c r="A99" s="247" t="s">
        <v>386</v>
      </c>
      <c r="B99" s="252"/>
      <c r="C99" s="252"/>
      <c r="D99" s="373"/>
      <c r="E99" s="374"/>
      <c r="F99" s="438">
        <v>40</v>
      </c>
      <c r="G99" s="438">
        <v>40</v>
      </c>
      <c r="H99" s="317"/>
    </row>
    <row r="100" spans="1:8" ht="75.75" customHeight="1">
      <c r="A100" s="247" t="s">
        <v>388</v>
      </c>
      <c r="B100" s="288" t="s">
        <v>31</v>
      </c>
      <c r="C100" s="288"/>
      <c r="D100" s="355"/>
      <c r="E100" s="375"/>
      <c r="F100" s="284">
        <v>28.2</v>
      </c>
      <c r="G100" s="284">
        <v>28.2</v>
      </c>
      <c r="H100" s="318" t="s">
        <v>168</v>
      </c>
    </row>
    <row r="101" spans="1:8" ht="39" customHeight="1">
      <c r="A101" s="247" t="s">
        <v>389</v>
      </c>
      <c r="B101" s="288" t="s">
        <v>31</v>
      </c>
      <c r="C101" s="288"/>
      <c r="D101" s="355"/>
      <c r="E101" s="375"/>
      <c r="F101" s="284">
        <v>36</v>
      </c>
      <c r="G101" s="284">
        <v>36</v>
      </c>
      <c r="H101" s="318" t="s">
        <v>168</v>
      </c>
    </row>
    <row r="102" spans="1:8" ht="165.75">
      <c r="A102" s="149" t="str">
        <f>CONCATENATE('2. Сведения об объёмах финансир'!A69,'2. Сведения об объёмах финансир'!B69)</f>
        <v>1.1.Создание условий для успешной социализации и эффективной самореализации молодёжи</v>
      </c>
      <c r="B102" s="172" t="str">
        <f>'2. Сведения об объёмах финансир'!C69</f>
        <v>Министерство молодёжного развития Ульяновской области</v>
      </c>
      <c r="C102" s="172" t="s">
        <v>98</v>
      </c>
      <c r="D102" s="172" t="s">
        <v>99</v>
      </c>
      <c r="E102" s="264">
        <v>7940218170</v>
      </c>
      <c r="F102" s="192">
        <f>'2. Сведения об объёмах финансир'!E69</f>
        <v>3600</v>
      </c>
      <c r="G102" s="24" t="s">
        <v>390</v>
      </c>
      <c r="H102" s="287"/>
    </row>
    <row r="103" spans="1:8" ht="128.25" customHeight="1">
      <c r="A103" s="150" t="str">
        <f>CONCATENATE('2. Сведения об объёмах финансир'!A70,'2. Сведения об объёмах финансир'!B70)</f>
        <v>1.2.Проведение социально значимых мероприятий в сфере образования</v>
      </c>
      <c r="B103" s="16" t="s">
        <v>262</v>
      </c>
      <c r="C103" s="172" t="s">
        <v>98</v>
      </c>
      <c r="D103" s="172" t="s">
        <v>99</v>
      </c>
      <c r="E103" s="265">
        <v>7940218060</v>
      </c>
      <c r="F103" s="200">
        <f>'2. Сведения об объёмах финансир'!E70</f>
        <v>49991.45</v>
      </c>
      <c r="G103" s="24" t="s">
        <v>391</v>
      </c>
      <c r="H103" s="349"/>
    </row>
    <row r="104" spans="1:8" ht="131.25" customHeight="1">
      <c r="A104" s="150" t="str">
        <f>CONCATENATE('2. Сведения об объёмах финансир'!A71,'2. Сведения об объёмах финансир'!B71)</f>
        <v>1.3.Предоставление субсидии из областного бюджета Ульяновской областной организации Общероссийской общественной организации "Российский Союз Молодёжи" в целях финансового обеспечения затрат в связи с оказанием содействия в расширении масштабов работы с молодёжью на территории Ульяновской области</v>
      </c>
      <c r="B104" s="252" t="s">
        <v>31</v>
      </c>
      <c r="C104" s="160" t="s">
        <v>98</v>
      </c>
      <c r="D104" s="160" t="s">
        <v>99</v>
      </c>
      <c r="E104" s="265">
        <v>7940218190</v>
      </c>
      <c r="F104" s="200">
        <f>'2. Сведения об объёмах финансир'!E71</f>
        <v>10600</v>
      </c>
      <c r="G104" s="240" t="s">
        <v>392</v>
      </c>
      <c r="H104" s="349"/>
    </row>
    <row r="105" spans="1:8" ht="189.75" customHeight="1" thickBot="1">
      <c r="A105" s="151" t="str">
        <f>CONCATENATE('2. Сведения об объёмах финансир'!A72,'2. Сведения об объёмах финансир'!B72)</f>
        <v>1.4.Предоставление субсидий из областного бюджета автономной некоммерческой организации по развитию добровольчества и благотворительности «Счастливый регион» в целях финансового обеспечения затрат, связанных с разработкой и реализацией социально значимых проектов, направленных на развитие добровольчества (волонтёрства) и благотворительности и поддержку молодёжных добровольческих (волонтёрских) организаций на территории Ульяновской области
</v>
      </c>
      <c r="B105" s="210" t="s">
        <v>31</v>
      </c>
      <c r="C105" s="147" t="s">
        <v>98</v>
      </c>
      <c r="D105" s="147" t="s">
        <v>99</v>
      </c>
      <c r="E105" s="266">
        <v>7940218500</v>
      </c>
      <c r="F105" s="201">
        <f>'2. Сведения об объёмах финансир'!E72</f>
        <v>9000</v>
      </c>
      <c r="G105" s="364" t="s">
        <v>393</v>
      </c>
      <c r="H105" s="376"/>
    </row>
    <row r="106" spans="1:8" ht="51.75" hidden="1" thickBot="1">
      <c r="A106" s="476" t="str">
        <f>CONCATENATE('2. Сведения об объёмах финансир'!A73,'2. Сведения об объёмах финансир'!B73)</f>
        <v>1.5.Приобретение в государственную собственность Ульяновской области здания, расположенного по адресу: город Ульяновск, проспект 50 лет ВЛКСМ, дом 17
</v>
      </c>
      <c r="B106" s="477"/>
      <c r="C106" s="478"/>
      <c r="D106" s="478"/>
      <c r="E106" s="479"/>
      <c r="F106" s="480"/>
      <c r="G106" s="481" t="s">
        <v>394</v>
      </c>
      <c r="H106" s="471"/>
    </row>
    <row r="107" spans="1:8" ht="39" thickBot="1">
      <c r="A107" s="170" t="str">
        <f>CONCATENATE('2. Сведения об объёмах финансир'!A74,'2. Сведения об объёмах финансир'!B74)</f>
        <v>2.Основное мероприятие "Развитие потенциала талантливых молодых людей, в том числе являющихся молодыми специалистами"</v>
      </c>
      <c r="B107" s="171" t="s">
        <v>106</v>
      </c>
      <c r="C107" s="171"/>
      <c r="D107" s="171"/>
      <c r="E107" s="273">
        <v>7940300000</v>
      </c>
      <c r="F107" s="215">
        <f>'2. Сведения об объёмах финансир'!E74</f>
        <v>48598.478879999995</v>
      </c>
      <c r="G107" s="173"/>
      <c r="H107" s="217"/>
    </row>
    <row r="108" spans="1:8" ht="52.5" customHeight="1">
      <c r="A108" s="239" t="s">
        <v>395</v>
      </c>
      <c r="B108" s="16" t="s">
        <v>166</v>
      </c>
      <c r="C108" s="348"/>
      <c r="D108" s="347"/>
      <c r="E108" s="348"/>
      <c r="F108" s="318">
        <v>700</v>
      </c>
      <c r="G108" s="318">
        <v>700</v>
      </c>
      <c r="H108" s="317" t="s">
        <v>168</v>
      </c>
    </row>
    <row r="109" spans="1:8" ht="38.25">
      <c r="A109" s="149" t="str">
        <f>CONCATENATE('2. Сведения об объёмах финансир'!A75,'2. Сведения об объёмах финансир'!B75)</f>
        <v>2.1.Предоставление на территории Ульяновской области лицам, имеющим статус молодых специалистов, мер социальной поддержки</v>
      </c>
      <c r="B109" s="172" t="str">
        <f>'2. Сведения об объёмах финансир'!C75</f>
        <v>Министерство</v>
      </c>
      <c r="C109" s="172" t="s">
        <v>98</v>
      </c>
      <c r="D109" s="172" t="s">
        <v>99</v>
      </c>
      <c r="E109" s="264" t="s">
        <v>295</v>
      </c>
      <c r="F109" s="192">
        <f>'2. Сведения об объёмах финансир'!E75</f>
        <v>26428.47887999999</v>
      </c>
      <c r="G109" s="240" t="s">
        <v>396</v>
      </c>
      <c r="H109" s="154"/>
    </row>
    <row r="110" spans="1:8" ht="51">
      <c r="A110" s="150" t="str">
        <f>CONCATENATE('2. Сведения об объёмах финансир'!A76,'2. Сведения об объёмах финансир'!B76)</f>
        <v>2.2.Предоставление мер социальной поддержки талантливым и одарённым обучающимся, педагогическим и научным работникам образовательных организаций</v>
      </c>
      <c r="B110" s="160" t="str">
        <f>'2. Сведения об объёмах финансир'!C76</f>
        <v>Министерство</v>
      </c>
      <c r="C110" s="160" t="s">
        <v>98</v>
      </c>
      <c r="D110" s="160" t="s">
        <v>99</v>
      </c>
      <c r="E110" s="265">
        <v>7940318140</v>
      </c>
      <c r="F110" s="200">
        <f>'2. Сведения об объёмах финансир'!E76</f>
        <v>21897</v>
      </c>
      <c r="G110" s="240" t="s">
        <v>397</v>
      </c>
      <c r="H110" s="248"/>
    </row>
    <row r="111" spans="1:8" ht="101.25" customHeight="1">
      <c r="A111" s="151" t="str">
        <f>CONCATENATE('2. Сведения об объёмах финансир'!A77,'2. Сведения об объёмах финансир'!B77)</f>
        <v>2.3.Осуществление выплаты ежемесячной стипендии Губернатора Ульяновской области "Семья"</v>
      </c>
      <c r="B111" s="147" t="str">
        <f>'2. Сведения об объёмах финансир'!C77</f>
        <v>Министерство</v>
      </c>
      <c r="C111" s="147" t="s">
        <v>98</v>
      </c>
      <c r="D111" s="147" t="s">
        <v>99</v>
      </c>
      <c r="E111" s="266">
        <v>7940380020</v>
      </c>
      <c r="F111" s="201">
        <f>'2. Сведения об объёмах финансир'!E77</f>
        <v>123</v>
      </c>
      <c r="G111" s="240" t="s">
        <v>398</v>
      </c>
      <c r="H111" s="156"/>
    </row>
    <row r="112" spans="1:8" ht="77.25" thickBot="1">
      <c r="A112" s="151" t="str">
        <f>CONCATENATE('2. Сведения об объёмах финансир'!A78,'2. Сведения об объёмах финансир'!B78)</f>
        <v>2.4.Предоставление субсидий из областного бюджета Областному союзу "Федерация профсоюзов Ульяновской области" в целях финансового обеспечения его затрат в связи с организацией обучения граждан, являющихся членами профсоюзных организаций
</v>
      </c>
      <c r="B112" s="147" t="str">
        <f>'2. Сведения об объёмах финансир'!C78</f>
        <v>Министерство</v>
      </c>
      <c r="C112" s="147" t="s">
        <v>98</v>
      </c>
      <c r="D112" s="147" t="s">
        <v>99</v>
      </c>
      <c r="E112" s="266">
        <v>7940318320</v>
      </c>
      <c r="F112" s="201">
        <f>'2. Сведения об объёмах финансир'!E78</f>
        <v>0</v>
      </c>
      <c r="G112" s="240" t="s">
        <v>399</v>
      </c>
      <c r="H112" s="156"/>
    </row>
    <row r="113" spans="1:8" ht="51.75" thickBot="1">
      <c r="A113" s="170" t="str">
        <f>CONCATENATE('2. Сведения об объёмах финансир'!A80,'2. Сведения об объёмах финансир'!B80)</f>
        <v>3.Основное мероприятие "Реализация регионального проекта "Успех каждого ребенка", направленного на достижение соответствующих результатов реализации федерального проекта "Успех каждого ребёнка"</v>
      </c>
      <c r="B113" s="199" t="str">
        <f>'2. Сведения об объёмах финансир'!C80</f>
        <v>Министерство</v>
      </c>
      <c r="C113" s="171"/>
      <c r="D113" s="171"/>
      <c r="E113" s="282" t="s">
        <v>172</v>
      </c>
      <c r="F113" s="215">
        <f>'2. Сведения об объёмах финансир'!E80+'2. Сведения об объёмах финансир'!D80</f>
        <v>327927.91616</v>
      </c>
      <c r="G113" s="173"/>
      <c r="H113" s="216"/>
    </row>
    <row r="114" spans="1:8" s="161" customFormat="1" ht="27" customHeight="1">
      <c r="A114" s="239" t="s">
        <v>468</v>
      </c>
      <c r="B114" s="16" t="s">
        <v>166</v>
      </c>
      <c r="C114" s="16"/>
      <c r="D114" s="347"/>
      <c r="E114" s="348"/>
      <c r="F114" s="318">
        <v>82</v>
      </c>
      <c r="G114" s="318">
        <v>82</v>
      </c>
      <c r="H114" s="317" t="s">
        <v>168</v>
      </c>
    </row>
    <row r="115" spans="1:8" s="161" customFormat="1" ht="63.75" customHeight="1">
      <c r="A115" s="239" t="s">
        <v>469</v>
      </c>
      <c r="B115" s="16" t="s">
        <v>166</v>
      </c>
      <c r="C115" s="16"/>
      <c r="D115" s="347"/>
      <c r="E115" s="348"/>
      <c r="F115" s="318">
        <v>30</v>
      </c>
      <c r="G115" s="318">
        <v>30</v>
      </c>
      <c r="H115" s="318" t="s">
        <v>168</v>
      </c>
    </row>
    <row r="116" spans="1:8" s="161" customFormat="1" ht="51.75" customHeight="1">
      <c r="A116" s="239" t="s">
        <v>470</v>
      </c>
      <c r="B116" s="16" t="s">
        <v>166</v>
      </c>
      <c r="C116" s="16"/>
      <c r="D116" s="347"/>
      <c r="E116" s="348"/>
      <c r="F116" s="318">
        <v>15</v>
      </c>
      <c r="G116" s="318">
        <v>15</v>
      </c>
      <c r="H116" s="318" t="s">
        <v>168</v>
      </c>
    </row>
    <row r="117" spans="1:8" s="161" customFormat="1" ht="64.5" customHeight="1">
      <c r="A117" s="239" t="s">
        <v>263</v>
      </c>
      <c r="B117" s="16"/>
      <c r="C117" s="244"/>
      <c r="D117" s="350"/>
      <c r="E117" s="348"/>
      <c r="F117" s="318">
        <v>36.7</v>
      </c>
      <c r="G117" s="318">
        <v>36.7</v>
      </c>
      <c r="H117" s="318"/>
    </row>
    <row r="118" spans="1:8" ht="211.5" customHeight="1">
      <c r="A118" s="150" t="str">
        <f>CONCATENATE('2. Сведения об объёмах финансир'!A81,'2. Сведения об объёмах финансир'!B81)</f>
        <v>3.1.Предоставление субсидий из областного бюджета бюджетам муниципальных образований в целях софинансирования расходных обязательств, связанных с созданием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118" s="160" t="s">
        <v>264</v>
      </c>
      <c r="C118" s="172" t="s">
        <v>98</v>
      </c>
      <c r="D118" s="172" t="s">
        <v>99</v>
      </c>
      <c r="E118" s="283" t="s">
        <v>173</v>
      </c>
      <c r="F118" s="200">
        <f>'2. Сведения об объёмах финансир'!E81+'2. Сведения об объёмах финансир'!D81</f>
        <v>10213.902440000002</v>
      </c>
      <c r="G118" s="240" t="s">
        <v>247</v>
      </c>
      <c r="H118" s="252"/>
    </row>
    <row r="119" spans="1:8" ht="215.25" customHeight="1">
      <c r="A119" s="151" t="str">
        <f>CONCATENATE('2. Сведения об объёмах финансир'!A82,'2. Сведения об объёмах финансир'!B82)</f>
        <v>3.5.Создание новых мест в образовательных организациях различных типов для реализации дополнительных общеразвивающих программ всех направленностей
</v>
      </c>
      <c r="B119" s="357" t="s">
        <v>265</v>
      </c>
      <c r="C119" s="169" t="s">
        <v>98</v>
      </c>
      <c r="D119" s="169" t="s">
        <v>99</v>
      </c>
      <c r="E119" s="280" t="s">
        <v>296</v>
      </c>
      <c r="F119" s="201">
        <f>'2. Сведения об объёмах финансир'!E82+'2. Сведения об объёмах финансир'!D82</f>
        <v>55762.061859999994</v>
      </c>
      <c r="G119" s="463" t="s">
        <v>247</v>
      </c>
      <c r="H119" s="210"/>
    </row>
    <row r="120" spans="1:8" ht="151.5" customHeight="1" thickBot="1">
      <c r="A120" s="482" t="s">
        <v>400</v>
      </c>
      <c r="B120" s="483"/>
      <c r="C120" s="478"/>
      <c r="D120" s="478"/>
      <c r="E120" s="484" t="s">
        <v>401</v>
      </c>
      <c r="F120" s="480">
        <v>277725.85186</v>
      </c>
      <c r="G120" s="481" t="s">
        <v>402</v>
      </c>
      <c r="H120" s="477"/>
    </row>
    <row r="121" spans="1:8" ht="66" customHeight="1" thickBot="1">
      <c r="A121" s="170" t="str">
        <f>CONCATENATE('2. Сведения об объёмах финансир'!A85,'2. Сведения об объёмах финансир'!B85)</f>
        <v>4.Основное мероприятие "Создание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обучающихся"
</v>
      </c>
      <c r="B121" s="171" t="s">
        <v>106</v>
      </c>
      <c r="C121" s="171"/>
      <c r="D121" s="171"/>
      <c r="E121" s="273">
        <v>7940400000</v>
      </c>
      <c r="F121" s="215">
        <f>'2. Сведения об объёмах финансир'!E85</f>
        <v>59493.3</v>
      </c>
      <c r="G121" s="173"/>
      <c r="H121" s="217"/>
    </row>
    <row r="122" spans="1:8" ht="51" customHeight="1">
      <c r="A122" s="239" t="s">
        <v>470</v>
      </c>
      <c r="B122" s="16" t="s">
        <v>166</v>
      </c>
      <c r="C122" s="16"/>
      <c r="D122" s="347"/>
      <c r="E122" s="348"/>
      <c r="F122" s="318">
        <v>15</v>
      </c>
      <c r="G122" s="318">
        <v>15</v>
      </c>
      <c r="H122" s="242"/>
    </row>
    <row r="123" spans="1:8" ht="128.25" customHeight="1">
      <c r="A123" s="150" t="str">
        <f>CONCATENATE('2. Сведения об объёмах финансир'!A86,'2. Сведения об объёмах финансир'!B86)</f>
        <v>4.2.Предоставление субсидий  автономной некоммерческой организации дополнительного образования «Детский технопарк «Кванториум» </v>
      </c>
      <c r="B123" s="16" t="s">
        <v>265</v>
      </c>
      <c r="C123" s="169"/>
      <c r="D123" s="169"/>
      <c r="E123" s="265"/>
      <c r="F123" s="200">
        <f>'2. Сведения об объёмах финансир'!E86</f>
        <v>28093.3</v>
      </c>
      <c r="G123" s="465" t="s">
        <v>403</v>
      </c>
      <c r="H123" s="155"/>
    </row>
    <row r="124" spans="1:8" ht="165" customHeight="1">
      <c r="A124" s="150" t="str">
        <f>CONCATENATE('2. Сведения об объёмах финансир'!A87,'2. Сведения об объёмах финансир'!B87)</f>
        <v>4.3.Предоставления Автономной некоммерческой организации дополнительного образования «Агентство технологического развития Ульяновской области» субсидий    в целях финансового обеспечения затрат, связанных с осуществлением деятельности центра цифрового образования детей на территории Ульяновской области </v>
      </c>
      <c r="B124" s="16" t="s">
        <v>265</v>
      </c>
      <c r="C124" s="169"/>
      <c r="D124" s="169"/>
      <c r="E124" s="265"/>
      <c r="F124" s="200">
        <f>'2. Сведения об объёмах финансир'!E87</f>
        <v>22900</v>
      </c>
      <c r="G124" s="419" t="s">
        <v>266</v>
      </c>
      <c r="H124" s="155"/>
    </row>
    <row r="125" spans="1:8" ht="163.5" customHeight="1" thickBot="1">
      <c r="A125" s="420" t="str">
        <f>CONCATENATE('2. Сведения об объёмах финансир'!A88,'2. Сведения об объёмах финансир'!B88)</f>
        <v>4.4.Предоставление грантов в форме субсидий из областного бюджета Ульяновской области образовательным организациям высшего образования, находящимся на территории Ульяновской области, в целях финансового обеспечения их затрат, связанных с  обеспечением функционирования ключевого центра дополнительного образования детей, реализующего дополнительные общеобразовательные программы 
</v>
      </c>
      <c r="B125" s="16" t="s">
        <v>265</v>
      </c>
      <c r="C125" s="169"/>
      <c r="D125" s="169"/>
      <c r="E125" s="268"/>
      <c r="F125" s="198">
        <f>'2. Сведения об объёмах финансир'!E88</f>
        <v>8500</v>
      </c>
      <c r="G125" s="422" t="s">
        <v>404</v>
      </c>
      <c r="H125" s="423"/>
    </row>
    <row r="126" spans="1:8" ht="26.25" thickBot="1">
      <c r="A126" s="186" t="s">
        <v>137</v>
      </c>
      <c r="B126" s="174"/>
      <c r="C126" s="174"/>
      <c r="D126" s="174"/>
      <c r="E126" s="269"/>
      <c r="F126" s="207">
        <f>'2. Сведения об объёмах финансир'!E89+'2. Сведения об объёмах финансир'!D89</f>
        <v>509211.14504</v>
      </c>
      <c r="G126" s="175"/>
      <c r="H126" s="212"/>
    </row>
    <row r="127" spans="1:8" ht="12.75">
      <c r="A127" s="162" t="s">
        <v>9</v>
      </c>
      <c r="B127" s="163"/>
      <c r="C127" s="163"/>
      <c r="D127" s="163"/>
      <c r="E127" s="270"/>
      <c r="F127" s="218">
        <f>'2. Сведения об объёмах финансир'!D89</f>
        <v>260072.9</v>
      </c>
      <c r="G127" s="176"/>
      <c r="H127" s="176"/>
    </row>
    <row r="128" spans="1:8" ht="13.5" thickBot="1">
      <c r="A128" s="165" t="s">
        <v>10</v>
      </c>
      <c r="B128" s="166"/>
      <c r="C128" s="166"/>
      <c r="D128" s="166"/>
      <c r="E128" s="271"/>
      <c r="F128" s="213">
        <f>'2. Сведения об объёмах финансир'!E89</f>
        <v>249138.24504</v>
      </c>
      <c r="G128" s="177"/>
      <c r="H128" s="177"/>
    </row>
    <row r="129" spans="1:8" s="161" customFormat="1" ht="39" customHeight="1" thickBot="1">
      <c r="A129" s="739" t="str">
        <f>'2. Сведения об объёмах финансир'!A90:M90</f>
        <v>Подпрограмма "Организация отдыха, оздоровления детей и работников бюджетной сферы в Ульяновской области"</v>
      </c>
      <c r="B129" s="740"/>
      <c r="C129" s="740"/>
      <c r="D129" s="740"/>
      <c r="E129" s="740"/>
      <c r="F129" s="740"/>
      <c r="G129" s="740"/>
      <c r="H129" s="741"/>
    </row>
    <row r="130" spans="1:8" ht="26.25" thickBot="1">
      <c r="A130" s="170" t="str">
        <f>CONCATENATE('2. Сведения об объёмах финансир'!A91,'2. Сведения об объёмах финансир'!B91)</f>
        <v>1.Основное мероприятие "Организация и обеспечение отдыха и оздоровления"</v>
      </c>
      <c r="B130" s="199"/>
      <c r="C130" s="199"/>
      <c r="D130" s="199"/>
      <c r="E130" s="274">
        <v>7960100000</v>
      </c>
      <c r="F130" s="193">
        <f>'2. Сведения об объёмах финансир'!E91</f>
        <v>342945.62599999993</v>
      </c>
      <c r="G130" s="199"/>
      <c r="H130" s="214"/>
    </row>
    <row r="131" spans="1:8" s="161" customFormat="1" ht="54" customHeight="1">
      <c r="A131" s="239" t="s">
        <v>267</v>
      </c>
      <c r="B131" s="16" t="s">
        <v>268</v>
      </c>
      <c r="C131" s="16"/>
      <c r="D131" s="347"/>
      <c r="E131" s="348"/>
      <c r="F131" s="318">
        <v>41.4</v>
      </c>
      <c r="G131" s="318">
        <v>41.4</v>
      </c>
      <c r="H131" s="241" t="s">
        <v>168</v>
      </c>
    </row>
    <row r="132" spans="1:8" ht="164.25" customHeight="1">
      <c r="A132" s="239" t="s">
        <v>269</v>
      </c>
      <c r="B132" s="16" t="s">
        <v>268</v>
      </c>
      <c r="C132" s="16"/>
      <c r="D132" s="347"/>
      <c r="E132" s="348"/>
      <c r="F132" s="318">
        <v>0.5</v>
      </c>
      <c r="G132" s="318">
        <v>0.5</v>
      </c>
      <c r="H132" s="185" t="s">
        <v>168</v>
      </c>
    </row>
    <row r="133" spans="1:8" ht="102.75" customHeight="1">
      <c r="A133" s="249" t="str">
        <f>CONCATENATE('2. Сведения об объёмах финансир'!A92,'2. Сведения об объёмах финансир'!B92)</f>
        <v>1.1.Организация и обеспечение отдыха детей в загородных лагерях отдыха и оздоровления детей, в специализированных (профильных), палаточных лагерях и в детских лагерях, организованных образовательными организациями, осуществляющими организацию отдыха и оздоровления обучающихся в каникулярное время</v>
      </c>
      <c r="B133" s="16" t="s">
        <v>268</v>
      </c>
      <c r="C133" s="172" t="s">
        <v>98</v>
      </c>
      <c r="D133" s="172" t="s">
        <v>99</v>
      </c>
      <c r="E133" s="241">
        <v>7960180170</v>
      </c>
      <c r="F133" s="250">
        <f>'2. Сведения об объёмах финансир'!E92</f>
        <v>245519.92599999995</v>
      </c>
      <c r="G133" s="240" t="s">
        <v>40</v>
      </c>
      <c r="H133" s="252"/>
    </row>
    <row r="134" spans="1:8" ht="168" customHeight="1">
      <c r="A134" s="178" t="str">
        <f>CONCATENATE('2. Сведения об объёмах финансир'!A93,'2. Сведения об объёмах финансир'!B93)</f>
        <v>1.2.Обеспечение оздоровления работников бюджетной сферы в Ульяновской области, в том числе предоставление субсидий из областного бюджета бюджетам муниципальных образований в целях софинансирования расходных обязательств, возникающих в связи с организацией деятельности по оздоровлению работников органов местного самоуправления, муниципальных органов и муниципальных учреждений муниципальных образований Ульяновской области, замещающих в них должности, не являющиеся муниципальными должностями или должностями муниципальной службы</v>
      </c>
      <c r="B134" s="16" t="s">
        <v>268</v>
      </c>
      <c r="C134" s="160" t="s">
        <v>98</v>
      </c>
      <c r="D134" s="160" t="s">
        <v>99</v>
      </c>
      <c r="E134" s="185">
        <v>7960118110</v>
      </c>
      <c r="F134" s="219">
        <f>'2. Сведения об объёмах финансир'!E93</f>
        <v>6090.3</v>
      </c>
      <c r="G134" s="240" t="s">
        <v>405</v>
      </c>
      <c r="H134" s="155"/>
    </row>
    <row r="135" spans="1:8" ht="165.75" customHeight="1">
      <c r="A135" s="485" t="s">
        <v>406</v>
      </c>
      <c r="B135" s="421"/>
      <c r="C135" s="169"/>
      <c r="D135" s="169"/>
      <c r="E135" s="185">
        <v>7960118180</v>
      </c>
      <c r="F135" s="219">
        <v>92805.7</v>
      </c>
      <c r="G135" s="497" t="s">
        <v>249</v>
      </c>
      <c r="H135" s="155"/>
    </row>
    <row r="136" spans="1:8" ht="165.75" customHeight="1" thickBot="1">
      <c r="A136" s="497" t="s">
        <v>471</v>
      </c>
      <c r="B136" s="421"/>
      <c r="C136" s="169"/>
      <c r="D136" s="169"/>
      <c r="E136" s="398">
        <v>7960118160</v>
      </c>
      <c r="F136" s="353">
        <v>6000</v>
      </c>
      <c r="G136" s="497" t="s">
        <v>472</v>
      </c>
      <c r="H136" s="155"/>
    </row>
    <row r="137" spans="1:8" ht="35.25" customHeight="1" thickBot="1">
      <c r="A137" s="211" t="s">
        <v>137</v>
      </c>
      <c r="B137" s="148"/>
      <c r="C137" s="174"/>
      <c r="D137" s="174"/>
      <c r="E137" s="269"/>
      <c r="F137" s="207">
        <f>F130</f>
        <v>342945.62599999993</v>
      </c>
      <c r="G137" s="256"/>
      <c r="H137" s="257"/>
    </row>
    <row r="138" spans="1:8" ht="13.5" thickBot="1">
      <c r="A138" s="168" t="s">
        <v>10</v>
      </c>
      <c r="B138" s="166"/>
      <c r="C138" s="166"/>
      <c r="D138" s="166"/>
      <c r="E138" s="271"/>
      <c r="F138" s="206">
        <f>'2. Сведения об объёмах финансир'!E96</f>
        <v>342945.62599999993</v>
      </c>
      <c r="G138" s="220"/>
      <c r="H138" s="220"/>
    </row>
    <row r="139" spans="1:8" ht="13.5" thickBot="1">
      <c r="A139" s="742" t="str">
        <f>'2. Сведения об объёмах финансир'!A97:M97</f>
        <v>Подпрограмма "Обеспечение реализации государственной программы"</v>
      </c>
      <c r="B139" s="743"/>
      <c r="C139" s="743"/>
      <c r="D139" s="743"/>
      <c r="E139" s="743"/>
      <c r="F139" s="743"/>
      <c r="G139" s="743"/>
      <c r="H139" s="744"/>
    </row>
    <row r="140" spans="1:8" ht="39" thickBot="1">
      <c r="A140" s="157" t="str">
        <f>CONCATENATE('2. Сведения об объёмах финансир'!A98,'2. Сведения об объёмах финансир'!B98)</f>
        <v>1.Основное мероприятие "Обеспечение деятельности государственного заказчика и соисполнителей государственной программы"</v>
      </c>
      <c r="B140" s="199"/>
      <c r="C140" s="199"/>
      <c r="D140" s="171"/>
      <c r="E140" s="267">
        <v>7970100000</v>
      </c>
      <c r="F140" s="193">
        <f>'2. Сведения об объёмах финансир'!E98</f>
        <v>3215311.8513700007</v>
      </c>
      <c r="G140" s="199"/>
      <c r="H140" s="214"/>
    </row>
    <row r="141" spans="1:8" ht="44.25" customHeight="1">
      <c r="A141" s="354" t="s">
        <v>270</v>
      </c>
      <c r="B141" s="16" t="s">
        <v>271</v>
      </c>
      <c r="C141" s="16"/>
      <c r="D141" s="347"/>
      <c r="E141" s="348"/>
      <c r="F141" s="318">
        <v>5</v>
      </c>
      <c r="G141" s="241">
        <v>5</v>
      </c>
      <c r="H141" s="241" t="s">
        <v>168</v>
      </c>
    </row>
    <row r="142" spans="1:8" ht="45" customHeight="1">
      <c r="A142" s="354" t="s">
        <v>272</v>
      </c>
      <c r="B142" s="16" t="s">
        <v>271</v>
      </c>
      <c r="C142" s="16"/>
      <c r="D142" s="347"/>
      <c r="E142" s="348"/>
      <c r="F142" s="318">
        <v>2300</v>
      </c>
      <c r="G142" s="318">
        <v>2300</v>
      </c>
      <c r="H142" s="241" t="s">
        <v>168</v>
      </c>
    </row>
    <row r="143" spans="1:8" ht="60" customHeight="1">
      <c r="A143" s="354" t="s">
        <v>273</v>
      </c>
      <c r="B143" s="16" t="s">
        <v>271</v>
      </c>
      <c r="C143" s="16"/>
      <c r="D143" s="347"/>
      <c r="E143" s="348"/>
      <c r="F143" s="318">
        <v>100</v>
      </c>
      <c r="G143" s="241">
        <v>100</v>
      </c>
      <c r="H143" s="241" t="s">
        <v>168</v>
      </c>
    </row>
    <row r="144" spans="1:8" ht="66.75" customHeight="1">
      <c r="A144" s="354" t="s">
        <v>274</v>
      </c>
      <c r="B144" s="16" t="s">
        <v>164</v>
      </c>
      <c r="C144" s="16"/>
      <c r="D144" s="347"/>
      <c r="E144" s="348"/>
      <c r="F144" s="318">
        <v>18.42</v>
      </c>
      <c r="G144" s="318">
        <v>18.42</v>
      </c>
      <c r="H144" s="241" t="s">
        <v>168</v>
      </c>
    </row>
    <row r="145" spans="1:8" ht="66.75" customHeight="1">
      <c r="A145" s="354" t="s">
        <v>275</v>
      </c>
      <c r="B145" s="16" t="s">
        <v>164</v>
      </c>
      <c r="C145" s="16"/>
      <c r="D145" s="347"/>
      <c r="E145" s="348"/>
      <c r="F145" s="318">
        <v>0.16</v>
      </c>
      <c r="G145" s="318">
        <v>0.16</v>
      </c>
      <c r="H145" s="241" t="s">
        <v>168</v>
      </c>
    </row>
    <row r="146" spans="1:8" ht="43.5" customHeight="1">
      <c r="A146" s="150" t="str">
        <f>CONCATENATE('2. Сведения об объёмах финансир'!A99,'2. Сведения об объёмах финансир'!B99)</f>
        <v>1.1.Обеспечение деятельности центрального аппарата Министерства
</v>
      </c>
      <c r="B146" s="16" t="s">
        <v>276</v>
      </c>
      <c r="C146" s="160" t="s">
        <v>98</v>
      </c>
      <c r="D146" s="144" t="s">
        <v>99</v>
      </c>
      <c r="E146" s="265">
        <v>7970180010</v>
      </c>
      <c r="F146" s="203">
        <f>'2. Сведения об объёмах финансир'!E99</f>
        <v>52419.700000000004</v>
      </c>
      <c r="G146" s="240" t="s">
        <v>279</v>
      </c>
      <c r="H146" s="240"/>
    </row>
    <row r="147" spans="1:8" ht="102.75" customHeight="1">
      <c r="A147" s="150" t="str">
        <f>CONCATENATE('2. Сведения об объёмах финансир'!A100,'2. Сведения об объёмах финансир'!B100)</f>
        <v>1.2.Обеспечение деятельности центрального аппарата Министерства молодёжного развития Ульяновской области</v>
      </c>
      <c r="B147" s="160" t="str">
        <f>'2. Сведения об объёмах финансир'!C100</f>
        <v>Министерство молодёжного развития Ульяновской области</v>
      </c>
      <c r="C147" s="160" t="s">
        <v>98</v>
      </c>
      <c r="D147" s="144" t="s">
        <v>99</v>
      </c>
      <c r="E147" s="265">
        <v>7970180010</v>
      </c>
      <c r="F147" s="200">
        <f>'2. Сведения об объёмах финансир'!E100</f>
        <v>7994.200000000001</v>
      </c>
      <c r="G147" s="240" t="s">
        <v>280</v>
      </c>
      <c r="H147" s="240"/>
    </row>
    <row r="148" spans="1:8" ht="78.75" customHeight="1">
      <c r="A148" s="150" t="str">
        <f>CONCATENATE('2. Сведения об объёмах финансир'!A101,'2. Сведения об объёмах финансир'!B101)</f>
        <v>1.3.Обеспечение деятельности областных государственных учреждений, подведомственных Министерству, в том числе создание условий для укрепления материально-технической базы, эффективного использования энергетических ресурсов, соблюдения требований пожарной безопасности, выполнения текущего ремонта, а также информатизации</v>
      </c>
      <c r="B148" s="160" t="s">
        <v>277</v>
      </c>
      <c r="C148" s="160" t="s">
        <v>98</v>
      </c>
      <c r="D148" s="144" t="s">
        <v>99</v>
      </c>
      <c r="E148" s="265">
        <v>7970118200</v>
      </c>
      <c r="F148" s="203">
        <f>'2. Сведения об объёмах финансир'!E101</f>
        <v>3098735.410150001</v>
      </c>
      <c r="G148" s="240" t="s">
        <v>281</v>
      </c>
      <c r="H148" s="240"/>
    </row>
    <row r="149" spans="1:8" ht="67.5" customHeight="1">
      <c r="A149" s="150" t="str">
        <f>CONCATENATE('2. Сведения об объёмах финансир'!A102,'2. Сведения об объёмах финансир'!B102)</f>
        <v>1.4.Обеспечение деятельности областных государственных учреждений, подведомственных Министерству молодёжного развития Ульяновской области</v>
      </c>
      <c r="B149" s="16" t="s">
        <v>31</v>
      </c>
      <c r="C149" s="160" t="s">
        <v>98</v>
      </c>
      <c r="D149" s="288" t="s">
        <v>99</v>
      </c>
      <c r="E149" s="265">
        <v>7970118210</v>
      </c>
      <c r="F149" s="200">
        <f>'2. Сведения об объёмах финансир'!E102</f>
        <v>28510.9</v>
      </c>
      <c r="G149" s="240" t="s">
        <v>281</v>
      </c>
      <c r="H149" s="240"/>
    </row>
    <row r="150" spans="1:8" ht="114.75" customHeight="1">
      <c r="A150" s="150" t="str">
        <f>CONCATENATE('2. Сведения об объёмах финансир'!A103,'2. Сведения об объёмах финансир'!B103)</f>
        <v>1.5.Лицензирование и государственная аккредитация образовательной деятельности организаций, осуществляющих образовательную деятельность на территории Ульяновской области</v>
      </c>
      <c r="B150" s="16" t="s">
        <v>278</v>
      </c>
      <c r="C150" s="160" t="s">
        <v>98</v>
      </c>
      <c r="D150" s="288" t="s">
        <v>99</v>
      </c>
      <c r="E150" s="265">
        <v>7970118150</v>
      </c>
      <c r="F150" s="200">
        <f>'2. Сведения об объёмах финансир'!E103</f>
        <v>978.1</v>
      </c>
      <c r="G150" s="240" t="s">
        <v>407</v>
      </c>
      <c r="H150" s="240"/>
    </row>
    <row r="151" spans="1:8" ht="91.5" customHeight="1">
      <c r="A151" s="150" t="str">
        <f>CONCATENATE('2. Сведения об объёмах финансир'!A104,'2. Сведения об объёмах финансир'!B104)</f>
        <v>1.6.Организация независимой оценки качества образования</v>
      </c>
      <c r="B151" s="16" t="s">
        <v>271</v>
      </c>
      <c r="C151" s="160" t="s">
        <v>175</v>
      </c>
      <c r="D151" s="144" t="s">
        <v>99</v>
      </c>
      <c r="E151" s="265">
        <v>7970118270</v>
      </c>
      <c r="F151" s="200">
        <f>'2. Сведения об объёмах финансир'!E104</f>
        <v>25.09999999999991</v>
      </c>
      <c r="G151" s="240" t="s">
        <v>408</v>
      </c>
      <c r="H151" s="240"/>
    </row>
    <row r="152" spans="1:8" ht="69" customHeight="1" thickBot="1">
      <c r="A152" s="150" t="str">
        <f>CONCATENATE('2. Сведения об объёмах финансир'!A105,'2. Сведения об объёмах финансир'!B105)</f>
        <v>1.7.Предоставление бюджетных ассигнований областного бюджета в целях финансового обеспечения осуществления строительства, реконструкции, технического перевооружения, капитального и текущего ремонта в зданиях и сооружениях государственных организаций</v>
      </c>
      <c r="B152" s="160" t="str">
        <f>'2. Сведения об объёмах финансир'!C105</f>
        <v>Министерство строительства</v>
      </c>
      <c r="C152" s="160" t="s">
        <v>98</v>
      </c>
      <c r="D152" s="288" t="s">
        <v>99</v>
      </c>
      <c r="E152" s="265">
        <v>7970180240</v>
      </c>
      <c r="F152" s="200">
        <f>'2. Сведения об объёмах финансир'!E105</f>
        <v>26648.44122</v>
      </c>
      <c r="G152" s="150" t="s">
        <v>282</v>
      </c>
      <c r="H152" s="150"/>
    </row>
    <row r="153" spans="1:8" ht="78.75" customHeight="1" thickBot="1">
      <c r="A153" s="157" t="str">
        <f>CONCATENATE('2. Сведения об объёмах финансир'!A106,'2. Сведения об объёмах финансир'!B106)</f>
        <v>2.Основное мероприятие "Осуществление переданных органам государственной власти субъектов Российской Федерации в соответствии с частью 1 статьи 7 Федерального закона от 29.12.2012 № 273-ФЗ «Об образовании в Российской Федерации» полномочий Российской Федерации в сфере образования"</v>
      </c>
      <c r="B153" s="199"/>
      <c r="C153" s="199"/>
      <c r="D153" s="171"/>
      <c r="E153" s="267">
        <v>7970200000</v>
      </c>
      <c r="F153" s="193">
        <f>'2. Сведения об объёмах финансир'!D106</f>
        <v>8770.1</v>
      </c>
      <c r="G153" s="158"/>
      <c r="H153" s="196"/>
    </row>
    <row r="154" spans="1:8" ht="39.75" customHeight="1">
      <c r="A154" s="354" t="s">
        <v>270</v>
      </c>
      <c r="B154" s="16" t="s">
        <v>271</v>
      </c>
      <c r="C154" s="16"/>
      <c r="D154" s="347"/>
      <c r="E154" s="348"/>
      <c r="F154" s="318">
        <v>5</v>
      </c>
      <c r="G154" s="315">
        <v>5</v>
      </c>
      <c r="H154" s="315" t="s">
        <v>168</v>
      </c>
    </row>
    <row r="155" spans="1:8" ht="128.25" customHeight="1" thickBot="1">
      <c r="A155" s="152" t="str">
        <f>CONCATENATE('2. Сведения об объёмах финансир'!A107,'2. Сведения об объёмах финансир'!B107)</f>
        <v>2.1.Осуществление переданных органам государственной власти субъектов Российской Федерации полномочий Российской Федерации по государственному контролю (надзору) в сфере образования за деятельностью организаций, осуществляющих образовательную деятельность на территории субъекта Российской Федерации, а также органов местного самоуправления, осуществляющих управление в сфере образования</v>
      </c>
      <c r="B155" s="16" t="s">
        <v>283</v>
      </c>
      <c r="C155" s="169" t="s">
        <v>98</v>
      </c>
      <c r="D155" s="197" t="s">
        <v>99</v>
      </c>
      <c r="E155" s="268">
        <v>7970259900</v>
      </c>
      <c r="F155" s="179">
        <f>'2. Сведения об объёмах финансир'!D107</f>
        <v>8770.1</v>
      </c>
      <c r="G155" s="465" t="s">
        <v>409</v>
      </c>
      <c r="H155" s="153"/>
    </row>
    <row r="156" spans="1:8" ht="39" thickBot="1">
      <c r="A156" s="170" t="str">
        <f>CONCATENATE('2. Сведения об объёмах финансир'!A108,'2. Сведения об объёмах финансир'!B108)</f>
        <v>3.Основное мероприятие "Развитие инновационной инфраструктуры в системе образования на территории Ульяновской области"</v>
      </c>
      <c r="B156" s="171" t="s">
        <v>106</v>
      </c>
      <c r="C156" s="171"/>
      <c r="D156" s="171"/>
      <c r="E156" s="273">
        <v>7970300000</v>
      </c>
      <c r="F156" s="251">
        <f>'2. Сведения об объёмах финансир'!E108</f>
        <v>400</v>
      </c>
      <c r="G156" s="173"/>
      <c r="H156" s="216"/>
    </row>
    <row r="157" spans="1:8" ht="125.25" customHeight="1">
      <c r="A157" s="240" t="s">
        <v>284</v>
      </c>
      <c r="B157" s="16" t="s">
        <v>271</v>
      </c>
      <c r="C157" s="16"/>
      <c r="D157" s="347"/>
      <c r="E157" s="348"/>
      <c r="F157" s="318">
        <v>15</v>
      </c>
      <c r="G157" s="318">
        <v>15</v>
      </c>
      <c r="H157" s="248" t="s">
        <v>168</v>
      </c>
    </row>
    <row r="158" spans="1:8" ht="191.25" hidden="1">
      <c r="A158" s="150" t="str">
        <f>CONCATENATE('2. Сведения об объёмах финансир'!A109,'2. Сведения об объёмах финансир'!B109)</f>
        <v>3.1.Организация и осуществление экспертизы и оценки эффективности инновационной деятельности региональных инновационных площадок и образовательных организаций, претендующих на статус региональной инновационной площадки</v>
      </c>
      <c r="B158" s="16" t="s">
        <v>165</v>
      </c>
      <c r="C158" s="160" t="s">
        <v>100</v>
      </c>
      <c r="D158" s="288" t="s">
        <v>99</v>
      </c>
      <c r="E158" s="265">
        <v>7970345010</v>
      </c>
      <c r="F158" s="378">
        <f>'2. Сведения об объёмах финансир'!E109</f>
        <v>0</v>
      </c>
      <c r="G158" s="240" t="s">
        <v>285</v>
      </c>
      <c r="H158" s="155"/>
    </row>
    <row r="159" spans="1:8" ht="100.5" customHeight="1" thickBot="1">
      <c r="A159" s="150" t="str">
        <f>CONCATENATE('2. Сведения об объёмах финансир'!A110,'2. Сведения об объёмах финансир'!B110)</f>
        <v>3.2.Предоставление грантов в форме субсидии из областного бюджета в целях финансового обеспечения затрат в связи с реализацией проекта по развитию инновационной инфраструктуры в системе образования на территории Ульяновской области</v>
      </c>
      <c r="B159" s="16" t="s">
        <v>165</v>
      </c>
      <c r="C159" s="172" t="s">
        <v>98</v>
      </c>
      <c r="D159" s="172" t="s">
        <v>99</v>
      </c>
      <c r="E159" s="265">
        <v>7970345020</v>
      </c>
      <c r="F159" s="378">
        <f>'2. Сведения об объёмах финансир'!E110</f>
        <v>400</v>
      </c>
      <c r="G159" s="497" t="s">
        <v>473</v>
      </c>
      <c r="H159" s="155"/>
    </row>
    <row r="160" spans="1:8" ht="41.25" customHeight="1" hidden="1" thickBot="1">
      <c r="A160" s="151" t="str">
        <f>CONCATENATE('2. Сведения об объёмах финансир'!A111,'2. Сведения об объёмах финансир'!B111)</f>
        <v>3.3.Организация и осуществление научного сопровождения инновационной деятельности региональных инновационных площадок</v>
      </c>
      <c r="B160" s="357" t="s">
        <v>165</v>
      </c>
      <c r="C160" s="172" t="s">
        <v>98</v>
      </c>
      <c r="D160" s="172" t="s">
        <v>99</v>
      </c>
      <c r="E160" s="265">
        <v>7970345010</v>
      </c>
      <c r="F160" s="379">
        <f>'2. Сведения об объёмах финансир'!E111</f>
        <v>0</v>
      </c>
      <c r="G160" s="364" t="s">
        <v>285</v>
      </c>
      <c r="H160" s="156"/>
    </row>
    <row r="161" spans="1:8" ht="57.75" customHeight="1" thickBot="1">
      <c r="A161" s="157" t="str">
        <f>CONCATENATE('2. Сведения об объёмах финансир'!A112,'2. Сведения об объёмах финансир'!B112)</f>
        <v>4.Основное мероприятие «Реализация регионального проекта «Цифровая образовательная среда», направленного на достижение целей, показателей и результатов федерального проекта «Цифровая образовательная среда»</v>
      </c>
      <c r="B161" s="171" t="s">
        <v>106</v>
      </c>
      <c r="C161" s="199"/>
      <c r="D161" s="171"/>
      <c r="E161" s="279" t="s">
        <v>297</v>
      </c>
      <c r="F161" s="377">
        <f>'2. Сведения об объёмах финансир'!E112+'2. Сведения об объёмах финансир'!D112</f>
        <v>180758.86598</v>
      </c>
      <c r="G161" s="158"/>
      <c r="H161" s="196"/>
    </row>
    <row r="162" spans="1:8" ht="38.25" customHeight="1">
      <c r="A162" s="239" t="s">
        <v>474</v>
      </c>
      <c r="B162" s="16" t="s">
        <v>271</v>
      </c>
      <c r="C162" s="16"/>
      <c r="D162" s="347"/>
      <c r="E162" s="348"/>
      <c r="F162" s="318">
        <v>43.07</v>
      </c>
      <c r="G162" s="318">
        <v>43.07</v>
      </c>
      <c r="H162" s="154"/>
    </row>
    <row r="163" spans="1:8" ht="75.75" customHeight="1">
      <c r="A163" s="150" t="str">
        <f>CONCATENATE('2. Сведения об объёмах финансир'!A113,'2. Сведения об объёмах финансир'!B113)</f>
        <v>4.1.Внедрение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B163" s="16" t="s">
        <v>271</v>
      </c>
      <c r="C163" s="172" t="s">
        <v>98</v>
      </c>
      <c r="D163" s="172" t="s">
        <v>99</v>
      </c>
      <c r="E163" s="283" t="s">
        <v>298</v>
      </c>
      <c r="F163" s="378">
        <f>'2. Сведения об объёмах финансир'!E113+'2. Сведения об объёмах финансир'!D113</f>
        <v>169060.20619</v>
      </c>
      <c r="G163" s="150" t="s">
        <v>410</v>
      </c>
      <c r="H163" s="155"/>
    </row>
    <row r="164" spans="1:8" ht="77.25" customHeight="1" thickBot="1">
      <c r="A164" s="151" t="str">
        <f>CONCATENATE('2. Сведения об объёмах финансир'!A114,'2. Сведения об объёмах финансир'!B114)</f>
        <v>4.2.Создание центров цифрового образования детей</v>
      </c>
      <c r="B164" s="434" t="s">
        <v>271</v>
      </c>
      <c r="C164" s="169" t="s">
        <v>98</v>
      </c>
      <c r="D164" s="169" t="s">
        <v>99</v>
      </c>
      <c r="E164" s="280" t="s">
        <v>299</v>
      </c>
      <c r="F164" s="379">
        <f>'2. Сведения об объёмах финансир'!D114+'2. Сведения об объёмах финансир'!E114</f>
        <v>11698.659790000002</v>
      </c>
      <c r="G164" s="150" t="s">
        <v>410</v>
      </c>
      <c r="H164" s="156"/>
    </row>
    <row r="165" spans="1:8" ht="29.25" customHeight="1" thickBot="1">
      <c r="A165" s="440" t="s">
        <v>137</v>
      </c>
      <c r="B165" s="441"/>
      <c r="C165" s="441"/>
      <c r="D165" s="441"/>
      <c r="E165" s="442"/>
      <c r="F165" s="443">
        <f>'2. Сведения об объёмах финансир'!E115+'2. Сведения об объёмах финансир'!D115</f>
        <v>3405240.817350001</v>
      </c>
      <c r="G165" s="444"/>
      <c r="H165" s="445"/>
    </row>
    <row r="166" spans="1:8" ht="22.5" customHeight="1">
      <c r="A166" s="180" t="s">
        <v>9</v>
      </c>
      <c r="B166" s="163"/>
      <c r="C166" s="163"/>
      <c r="D166" s="163"/>
      <c r="E166" s="270"/>
      <c r="F166" s="222">
        <f>'2. Сведения об объёмах финансир'!D115</f>
        <v>184106.2</v>
      </c>
      <c r="G166" s="223"/>
      <c r="H166" s="224"/>
    </row>
    <row r="167" spans="1:8" ht="22.5" customHeight="1" thickBot="1">
      <c r="A167" s="181" t="s">
        <v>10</v>
      </c>
      <c r="B167" s="182"/>
      <c r="C167" s="182"/>
      <c r="D167" s="182"/>
      <c r="E167" s="275"/>
      <c r="F167" s="225">
        <f>'2. Сведения об объёмах финансир'!E115</f>
        <v>3221134.617350001</v>
      </c>
      <c r="G167" s="226"/>
      <c r="H167" s="227"/>
    </row>
    <row r="168" spans="1:8" ht="27.75" customHeight="1">
      <c r="A168" s="737" t="s">
        <v>20</v>
      </c>
      <c r="B168" s="738"/>
      <c r="C168" s="738"/>
      <c r="D168" s="738"/>
      <c r="E168" s="738"/>
      <c r="F168" s="228">
        <f>'2. Сведения об объёмах финансир'!E116+'2. Сведения об объёмах финансир'!D116</f>
        <v>17945833.36298</v>
      </c>
      <c r="G168" s="229"/>
      <c r="H168" s="230"/>
    </row>
    <row r="169" spans="1:8" ht="22.5" customHeight="1">
      <c r="A169" s="253" t="s">
        <v>128</v>
      </c>
      <c r="B169" s="231"/>
      <c r="C169" s="231"/>
      <c r="D169" s="231"/>
      <c r="E169" s="276"/>
      <c r="F169" s="221">
        <f>'2. Сведения об объёмах финансир'!D116</f>
        <v>2018540.3</v>
      </c>
      <c r="G169" s="232"/>
      <c r="H169" s="233"/>
    </row>
    <row r="170" spans="1:8" ht="22.5" customHeight="1" thickBot="1">
      <c r="A170" s="254" t="s">
        <v>129</v>
      </c>
      <c r="B170" s="234"/>
      <c r="C170" s="234"/>
      <c r="D170" s="234"/>
      <c r="E170" s="277"/>
      <c r="F170" s="225">
        <f>'2. Сведения об объёмах финансир'!E116</f>
        <v>15927293.06298</v>
      </c>
      <c r="G170" s="235"/>
      <c r="H170" s="236"/>
    </row>
    <row r="171" spans="6:8" ht="12.75">
      <c r="F171" s="396"/>
      <c r="G171" s="237"/>
      <c r="H171" s="237"/>
    </row>
    <row r="172" spans="1:8" s="161" customFormat="1" ht="12.75">
      <c r="A172" s="146"/>
      <c r="B172" s="246"/>
      <c r="C172" s="146"/>
      <c r="D172" s="146"/>
      <c r="E172" s="278"/>
      <c r="F172" s="183"/>
      <c r="G172" s="146"/>
      <c r="H172" s="146"/>
    </row>
    <row r="173" ht="12.75">
      <c r="F173" s="183"/>
    </row>
    <row r="174" spans="1:6" ht="12.75">
      <c r="A174" s="184" t="s">
        <v>112</v>
      </c>
      <c r="F174" s="183"/>
    </row>
    <row r="175" ht="38.25" customHeight="1">
      <c r="F175" s="183"/>
    </row>
    <row r="176" ht="12.75">
      <c r="F176" s="183"/>
    </row>
    <row r="177" spans="1:6" ht="12.75">
      <c r="A177" s="146" t="s">
        <v>157</v>
      </c>
      <c r="F177" s="183"/>
    </row>
    <row r="178" ht="12.75">
      <c r="F178" s="183"/>
    </row>
    <row r="179" ht="12.75">
      <c r="F179" s="183"/>
    </row>
    <row r="180" ht="12.75">
      <c r="F180" s="183"/>
    </row>
    <row r="181" ht="12.75">
      <c r="F181" s="183"/>
    </row>
    <row r="182" ht="12.75">
      <c r="F182" s="183"/>
    </row>
    <row r="183" ht="12.75">
      <c r="F183" s="183"/>
    </row>
    <row r="184" ht="12.75">
      <c r="F184" s="183"/>
    </row>
    <row r="185" ht="12.75">
      <c r="F185" s="183"/>
    </row>
    <row r="186" ht="12.75">
      <c r="F186" s="183"/>
    </row>
    <row r="187" ht="12.75">
      <c r="F187" s="183"/>
    </row>
    <row r="188" ht="12.75">
      <c r="F188" s="183"/>
    </row>
    <row r="189" ht="12.75">
      <c r="F189" s="183"/>
    </row>
    <row r="190" ht="12.75">
      <c r="F190" s="183"/>
    </row>
    <row r="191" ht="12.75">
      <c r="F191" s="183"/>
    </row>
    <row r="192" ht="12.75">
      <c r="F192" s="183"/>
    </row>
    <row r="193" ht="12.75">
      <c r="F193" s="183"/>
    </row>
    <row r="194" ht="12.75">
      <c r="F194" s="183"/>
    </row>
    <row r="195" ht="12.75">
      <c r="F195" s="183"/>
    </row>
    <row r="196" ht="12.75">
      <c r="F196" s="183"/>
    </row>
    <row r="197" ht="12.75">
      <c r="F197" s="183"/>
    </row>
    <row r="198" ht="12.75">
      <c r="F198" s="183"/>
    </row>
    <row r="199" ht="12.75">
      <c r="F199" s="183"/>
    </row>
    <row r="200" ht="12.75">
      <c r="F200" s="183"/>
    </row>
    <row r="201" ht="12.75">
      <c r="F201" s="183"/>
    </row>
    <row r="202" ht="12.75">
      <c r="F202" s="183"/>
    </row>
    <row r="203" ht="12.75">
      <c r="F203" s="183"/>
    </row>
    <row r="204" ht="12.75">
      <c r="F204" s="183"/>
    </row>
    <row r="205" ht="12.75">
      <c r="F205" s="183"/>
    </row>
    <row r="206" ht="12.75">
      <c r="F206" s="183"/>
    </row>
    <row r="207" ht="12.75">
      <c r="F207" s="183"/>
    </row>
    <row r="208" ht="12.75">
      <c r="F208" s="183"/>
    </row>
    <row r="209" ht="12.75">
      <c r="F209" s="183"/>
    </row>
    <row r="210" ht="12.75">
      <c r="F210" s="183"/>
    </row>
    <row r="211" ht="12.75">
      <c r="F211" s="183"/>
    </row>
    <row r="212" ht="12.75">
      <c r="F212" s="183"/>
    </row>
    <row r="213" ht="12.75">
      <c r="F213" s="183"/>
    </row>
    <row r="214" ht="12.75">
      <c r="F214" s="183"/>
    </row>
    <row r="215" ht="12.75">
      <c r="F215" s="183"/>
    </row>
    <row r="216" ht="12.75">
      <c r="F216" s="183"/>
    </row>
    <row r="217" ht="12.75">
      <c r="F217" s="183"/>
    </row>
    <row r="218" ht="12.75">
      <c r="F218" s="183"/>
    </row>
    <row r="219" ht="12.75">
      <c r="F219" s="183"/>
    </row>
    <row r="220" ht="12.75">
      <c r="F220" s="183"/>
    </row>
    <row r="221" ht="12.75">
      <c r="F221" s="183"/>
    </row>
    <row r="222" ht="12.75">
      <c r="F222" s="183"/>
    </row>
    <row r="223" ht="12.75">
      <c r="F223" s="183"/>
    </row>
  </sheetData>
  <sheetProtection/>
  <mergeCells count="27">
    <mergeCell ref="F70:F73"/>
    <mergeCell ref="A2:H2"/>
    <mergeCell ref="A3:A4"/>
    <mergeCell ref="B3:B4"/>
    <mergeCell ref="G3:H3"/>
    <mergeCell ref="C3:D3"/>
    <mergeCell ref="E3:E4"/>
    <mergeCell ref="H70:H73"/>
    <mergeCell ref="F3:F4"/>
    <mergeCell ref="A6:H6"/>
    <mergeCell ref="A56:A59"/>
    <mergeCell ref="C56:C59"/>
    <mergeCell ref="G56:G59"/>
    <mergeCell ref="H56:H59"/>
    <mergeCell ref="E56:E59"/>
    <mergeCell ref="F56:F59"/>
    <mergeCell ref="D56:D59"/>
    <mergeCell ref="E70:E73"/>
    <mergeCell ref="A168:E168"/>
    <mergeCell ref="A129:H129"/>
    <mergeCell ref="A139:H139"/>
    <mergeCell ref="A78:H78"/>
    <mergeCell ref="A96:H96"/>
    <mergeCell ref="A70:A73"/>
    <mergeCell ref="C70:C73"/>
    <mergeCell ref="D70:D73"/>
    <mergeCell ref="G70:G73"/>
  </mergeCells>
  <hyperlinks>
    <hyperlink ref="A174" location="_ftnref1" display="_ftnref1"/>
  </hyperlinks>
  <printOptions/>
  <pageMargins left="0.2362204724409449" right="0" top="0.3937007874015748" bottom="0" header="0.1968503937007874" footer="0"/>
  <pageSetup horizontalDpi="600" verticalDpi="600" orientation="landscape" paperSize="9" scale="70" r:id="rId1"/>
  <headerFooter alignWithMargins="0">
    <oddHeader>&amp;C&amp;P+11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60" zoomScaleNormal="60" zoomScalePageLayoutView="0" workbookViewId="0" topLeftCell="A4">
      <selection activeCell="C9" sqref="C9"/>
    </sheetView>
  </sheetViews>
  <sheetFormatPr defaultColWidth="9.00390625" defaultRowHeight="12.75"/>
  <cols>
    <col min="1" max="1" width="70.125" style="0" customWidth="1"/>
    <col min="2" max="2" width="46.125" style="0" customWidth="1"/>
    <col min="3" max="3" width="77.875" style="0" customWidth="1"/>
  </cols>
  <sheetData>
    <row r="1" spans="1:3" ht="61.5" customHeight="1">
      <c r="A1" s="779" t="s">
        <v>358</v>
      </c>
      <c r="B1" s="780"/>
      <c r="C1" s="780"/>
    </row>
    <row r="3" spans="1:3" ht="63" customHeight="1">
      <c r="A3" s="25" t="s">
        <v>179</v>
      </c>
      <c r="B3" s="25" t="s">
        <v>150</v>
      </c>
      <c r="C3" s="25" t="s">
        <v>151</v>
      </c>
    </row>
    <row r="4" spans="1:3" ht="93.75">
      <c r="A4" s="26" t="s">
        <v>362</v>
      </c>
      <c r="B4" s="466" t="s">
        <v>152</v>
      </c>
      <c r="C4" s="427" t="s">
        <v>361</v>
      </c>
    </row>
    <row r="5" spans="1:3" ht="131.25">
      <c r="A5" s="26" t="s">
        <v>359</v>
      </c>
      <c r="B5" s="466" t="s">
        <v>152</v>
      </c>
      <c r="C5" s="466" t="s">
        <v>360</v>
      </c>
    </row>
    <row r="6" spans="1:3" ht="93.75">
      <c r="A6" s="26" t="s">
        <v>476</v>
      </c>
      <c r="B6" s="466" t="s">
        <v>152</v>
      </c>
      <c r="C6" s="466" t="s">
        <v>477</v>
      </c>
    </row>
    <row r="7" spans="1:3" ht="93.75">
      <c r="A7" s="26" t="s">
        <v>509</v>
      </c>
      <c r="B7" s="466" t="s">
        <v>152</v>
      </c>
      <c r="C7" s="466" t="s">
        <v>508</v>
      </c>
    </row>
    <row r="8" spans="1:3" ht="93.75">
      <c r="A8" s="26" t="s">
        <v>511</v>
      </c>
      <c r="B8" s="466" t="s">
        <v>152</v>
      </c>
      <c r="C8" s="466" t="s">
        <v>510</v>
      </c>
    </row>
    <row r="9" spans="1:3" ht="150">
      <c r="A9" s="26" t="s">
        <v>512</v>
      </c>
      <c r="B9" s="466" t="s">
        <v>152</v>
      </c>
      <c r="C9" s="466" t="s">
        <v>513</v>
      </c>
    </row>
    <row r="10" ht="12.75" customHeight="1"/>
    <row r="11" ht="12.75" customHeight="1"/>
  </sheetData>
  <sheetProtection/>
  <mergeCells count="1">
    <mergeCell ref="A1:C1"/>
  </mergeCells>
  <printOptions/>
  <pageMargins left="0.7086614173228347" right="0.7086614173228347" top="0.5905511811023623" bottom="0" header="0.31496062992125984" footer="0.31496062992125984"/>
  <pageSetup horizontalDpi="600" verticalDpi="600" orientation="landscape" paperSize="9" scale="65" r:id="rId1"/>
  <headerFooter>
    <oddHeader>&amp;C22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6" sqref="A16:H16"/>
    </sheetView>
  </sheetViews>
  <sheetFormatPr defaultColWidth="9.00390625" defaultRowHeight="12.75"/>
  <cols>
    <col min="1" max="1" width="9.25390625" style="0" bestFit="1" customWidth="1"/>
    <col min="2" max="2" width="27.625" style="0" customWidth="1"/>
    <col min="3" max="3" width="10.75390625" style="0" bestFit="1" customWidth="1"/>
    <col min="4" max="4" width="11.625" style="0" customWidth="1"/>
    <col min="5" max="5" width="9.25390625" style="0" bestFit="1" customWidth="1"/>
    <col min="6" max="6" width="11.75390625" style="0" customWidth="1"/>
    <col min="7" max="7" width="19.375" style="0" customWidth="1"/>
    <col min="8" max="8" width="36.625" style="0" customWidth="1"/>
  </cols>
  <sheetData>
    <row r="1" spans="1:8" ht="12.75">
      <c r="A1" s="781" t="s">
        <v>417</v>
      </c>
      <c r="B1" s="781"/>
      <c r="C1" s="781"/>
      <c r="D1" s="781"/>
      <c r="E1" s="781"/>
      <c r="F1" s="781"/>
      <c r="G1" s="781"/>
      <c r="H1" s="781"/>
    </row>
    <row r="2" spans="1:8" ht="13.5" thickBot="1">
      <c r="A2" s="146"/>
      <c r="B2" s="146"/>
      <c r="C2" s="146"/>
      <c r="D2" s="146"/>
      <c r="E2" s="146"/>
      <c r="F2" s="146"/>
      <c r="G2" s="146"/>
      <c r="H2" s="146"/>
    </row>
    <row r="3" spans="1:8" ht="42.75" customHeight="1" thickBot="1">
      <c r="A3" s="782" t="s">
        <v>302</v>
      </c>
      <c r="B3" s="782" t="s">
        <v>303</v>
      </c>
      <c r="C3" s="784" t="s">
        <v>320</v>
      </c>
      <c r="D3" s="785"/>
      <c r="E3" s="784" t="s">
        <v>321</v>
      </c>
      <c r="F3" s="785"/>
      <c r="G3" s="782" t="s">
        <v>304</v>
      </c>
      <c r="H3" s="782" t="s">
        <v>305</v>
      </c>
    </row>
    <row r="4" spans="1:8" ht="69" customHeight="1" thickBot="1">
      <c r="A4" s="783"/>
      <c r="B4" s="783"/>
      <c r="C4" s="417" t="s">
        <v>306</v>
      </c>
      <c r="D4" s="417" t="s">
        <v>307</v>
      </c>
      <c r="E4" s="417" t="s">
        <v>306</v>
      </c>
      <c r="F4" s="417" t="s">
        <v>307</v>
      </c>
      <c r="G4" s="783"/>
      <c r="H4" s="783"/>
    </row>
    <row r="5" spans="1:8" ht="13.5" thickBot="1">
      <c r="A5" s="416">
        <v>1</v>
      </c>
      <c r="B5" s="417">
        <v>2</v>
      </c>
      <c r="C5" s="417">
        <v>3</v>
      </c>
      <c r="D5" s="417">
        <v>4</v>
      </c>
      <c r="E5" s="417">
        <v>5</v>
      </c>
      <c r="F5" s="417">
        <v>6</v>
      </c>
      <c r="G5" s="417">
        <v>7</v>
      </c>
      <c r="H5" s="417">
        <v>8</v>
      </c>
    </row>
    <row r="6" spans="1:8" ht="13.5" thickBot="1">
      <c r="A6" s="659" t="s">
        <v>105</v>
      </c>
      <c r="B6" s="662" t="s">
        <v>418</v>
      </c>
      <c r="C6" s="661">
        <f>C10+C11+C12+C13+C15+C14</f>
        <v>606936.05342</v>
      </c>
      <c r="D6" s="661">
        <f>D10+D11+D12+D13+D15+D14</f>
        <v>92119.2262</v>
      </c>
      <c r="E6" s="662" t="s">
        <v>246</v>
      </c>
      <c r="F6" s="662" t="s">
        <v>246</v>
      </c>
      <c r="G6" s="662"/>
      <c r="H6" s="662"/>
    </row>
    <row r="7" spans="1:8" ht="153.75" thickBot="1">
      <c r="A7" s="432"/>
      <c r="B7" s="430" t="s">
        <v>428</v>
      </c>
      <c r="C7" s="429" t="s">
        <v>246</v>
      </c>
      <c r="D7" s="429" t="s">
        <v>246</v>
      </c>
      <c r="E7" s="429">
        <v>0.142</v>
      </c>
      <c r="F7" s="429">
        <v>0.071</v>
      </c>
      <c r="G7" s="429"/>
      <c r="H7" s="429"/>
    </row>
    <row r="8" spans="1:8" ht="64.5" thickBot="1">
      <c r="A8" s="432"/>
      <c r="B8" s="430" t="s">
        <v>308</v>
      </c>
      <c r="C8" s="429" t="s">
        <v>246</v>
      </c>
      <c r="D8" s="429" t="s">
        <v>246</v>
      </c>
      <c r="E8" s="429">
        <v>0</v>
      </c>
      <c r="F8" s="429">
        <v>0</v>
      </c>
      <c r="G8" s="429"/>
      <c r="H8" s="430"/>
    </row>
    <row r="9" spans="1:8" ht="177" customHeight="1" thickBot="1">
      <c r="A9" s="432"/>
      <c r="B9" s="430" t="s">
        <v>309</v>
      </c>
      <c r="C9" s="429" t="s">
        <v>246</v>
      </c>
      <c r="D9" s="429" t="s">
        <v>246</v>
      </c>
      <c r="E9" s="429">
        <v>4</v>
      </c>
      <c r="F9" s="429">
        <v>2</v>
      </c>
      <c r="G9" s="429"/>
      <c r="H9" s="430"/>
    </row>
    <row r="10" spans="1:8" ht="128.25" thickBot="1">
      <c r="A10" s="432"/>
      <c r="B10" s="430" t="s">
        <v>419</v>
      </c>
      <c r="C10" s="486">
        <v>95692.78351</v>
      </c>
      <c r="D10" s="429">
        <v>150.4752</v>
      </c>
      <c r="E10" s="429" t="s">
        <v>246</v>
      </c>
      <c r="F10" s="429" t="s">
        <v>246</v>
      </c>
      <c r="G10" s="429"/>
      <c r="H10" s="430"/>
    </row>
    <row r="11" spans="1:8" ht="90" thickBot="1">
      <c r="A11" s="487"/>
      <c r="B11" s="488" t="s">
        <v>322</v>
      </c>
      <c r="C11" s="489">
        <v>432327.7144</v>
      </c>
      <c r="D11" s="487">
        <v>88275.27</v>
      </c>
      <c r="E11" s="487" t="s">
        <v>246</v>
      </c>
      <c r="F11" s="487" t="s">
        <v>246</v>
      </c>
      <c r="G11" s="487"/>
      <c r="H11" s="490"/>
    </row>
    <row r="12" spans="1:8" ht="115.5" thickBot="1">
      <c r="A12" s="432"/>
      <c r="B12" s="430" t="s">
        <v>420</v>
      </c>
      <c r="C12" s="486">
        <v>30829.16139</v>
      </c>
      <c r="D12" s="429">
        <v>0</v>
      </c>
      <c r="E12" s="429" t="s">
        <v>246</v>
      </c>
      <c r="F12" s="429" t="s">
        <v>246</v>
      </c>
      <c r="G12" s="429"/>
      <c r="H12" s="430"/>
    </row>
    <row r="13" spans="1:8" ht="26.25" thickBot="1">
      <c r="A13" s="432"/>
      <c r="B13" s="430" t="s">
        <v>312</v>
      </c>
      <c r="C13" s="486">
        <v>21361.85567</v>
      </c>
      <c r="D13" s="429">
        <v>543.481</v>
      </c>
      <c r="E13" s="429" t="s">
        <v>246</v>
      </c>
      <c r="F13" s="429" t="s">
        <v>246</v>
      </c>
      <c r="G13" s="429"/>
      <c r="H13" s="430"/>
    </row>
    <row r="14" spans="1:8" ht="77.25" thickBot="1">
      <c r="A14" s="432"/>
      <c r="B14" s="430" t="s">
        <v>426</v>
      </c>
      <c r="C14" s="486">
        <f>2699.59</f>
        <v>2699.59</v>
      </c>
      <c r="D14" s="429">
        <v>150</v>
      </c>
      <c r="E14" s="429" t="s">
        <v>246</v>
      </c>
      <c r="F14" s="429" t="s">
        <v>246</v>
      </c>
      <c r="G14" s="429"/>
      <c r="H14" s="430"/>
    </row>
    <row r="15" spans="1:8" ht="112.5" customHeight="1" thickBot="1">
      <c r="A15" s="432"/>
      <c r="B15" s="430" t="s">
        <v>421</v>
      </c>
      <c r="C15" s="486">
        <v>24024.94845</v>
      </c>
      <c r="D15" s="429">
        <v>3000</v>
      </c>
      <c r="E15" s="429" t="s">
        <v>246</v>
      </c>
      <c r="F15" s="429" t="s">
        <v>246</v>
      </c>
      <c r="G15" s="429"/>
      <c r="H15" s="430"/>
    </row>
    <row r="16" spans="1:8" ht="13.5" thickBot="1">
      <c r="A16" s="659" t="s">
        <v>107</v>
      </c>
      <c r="B16" s="660" t="s">
        <v>310</v>
      </c>
      <c r="C16" s="661">
        <f>C22+C23+C24</f>
        <v>347106.45033</v>
      </c>
      <c r="D16" s="661">
        <f>D22+D23+D24</f>
        <v>20777.39661</v>
      </c>
      <c r="E16" s="662" t="s">
        <v>246</v>
      </c>
      <c r="F16" s="662" t="s">
        <v>246</v>
      </c>
      <c r="G16" s="662"/>
      <c r="H16" s="660"/>
    </row>
    <row r="17" spans="1:8" ht="92.25" customHeight="1" thickBot="1">
      <c r="A17" s="432"/>
      <c r="B17" s="433" t="s">
        <v>323</v>
      </c>
      <c r="C17" s="429" t="s">
        <v>246</v>
      </c>
      <c r="D17" s="429" t="s">
        <v>246</v>
      </c>
      <c r="E17" s="429">
        <v>81</v>
      </c>
      <c r="F17" s="429">
        <v>80.18</v>
      </c>
      <c r="G17" s="429"/>
      <c r="H17" s="429"/>
    </row>
    <row r="18" spans="1:8" ht="102.75" customHeight="1" thickBot="1">
      <c r="A18" s="432"/>
      <c r="B18" s="431" t="s">
        <v>325</v>
      </c>
      <c r="C18" s="429" t="s">
        <v>246</v>
      </c>
      <c r="D18" s="429" t="s">
        <v>246</v>
      </c>
      <c r="E18" s="429">
        <v>54</v>
      </c>
      <c r="F18" s="429">
        <v>61.6</v>
      </c>
      <c r="G18" s="429"/>
      <c r="H18" s="430"/>
    </row>
    <row r="19" spans="1:8" ht="115.5" thickBot="1">
      <c r="A19" s="432"/>
      <c r="B19" s="431" t="s">
        <v>422</v>
      </c>
      <c r="C19" s="429" t="s">
        <v>246</v>
      </c>
      <c r="D19" s="429" t="s">
        <v>246</v>
      </c>
      <c r="E19" s="429">
        <v>1</v>
      </c>
      <c r="F19" s="429" t="s">
        <v>246</v>
      </c>
      <c r="G19" s="429"/>
      <c r="H19" s="430"/>
    </row>
    <row r="20" spans="1:8" ht="128.25" thickBot="1">
      <c r="A20" s="432"/>
      <c r="B20" s="428" t="s">
        <v>324</v>
      </c>
      <c r="C20" s="429" t="s">
        <v>246</v>
      </c>
      <c r="D20" s="429" t="s">
        <v>246</v>
      </c>
      <c r="E20" s="429">
        <v>78</v>
      </c>
      <c r="F20" s="429">
        <v>15</v>
      </c>
      <c r="G20" s="429"/>
      <c r="H20" s="430"/>
    </row>
    <row r="21" spans="1:8" ht="93.75" customHeight="1" thickBot="1">
      <c r="A21" s="432"/>
      <c r="B21" s="428" t="s">
        <v>423</v>
      </c>
      <c r="C21" s="429" t="s">
        <v>246</v>
      </c>
      <c r="D21" s="429" t="s">
        <v>246</v>
      </c>
      <c r="E21" s="429">
        <v>15</v>
      </c>
      <c r="F21" s="429">
        <v>0</v>
      </c>
      <c r="G21" s="429"/>
      <c r="H21" s="430"/>
    </row>
    <row r="22" spans="1:8" ht="26.25" thickBot="1">
      <c r="A22" s="432"/>
      <c r="B22" s="430" t="s">
        <v>352</v>
      </c>
      <c r="C22" s="486">
        <v>277725.85186</v>
      </c>
      <c r="D22" s="486">
        <v>15052.04341</v>
      </c>
      <c r="E22" s="429" t="s">
        <v>246</v>
      </c>
      <c r="F22" s="429" t="s">
        <v>246</v>
      </c>
      <c r="G22" s="429"/>
      <c r="H22" s="430"/>
    </row>
    <row r="23" spans="1:8" ht="77.25" thickBot="1">
      <c r="A23" s="432"/>
      <c r="B23" s="430" t="s">
        <v>311</v>
      </c>
      <c r="C23" s="486">
        <v>13618.53661</v>
      </c>
      <c r="D23" s="429">
        <v>4618.35836</v>
      </c>
      <c r="E23" s="429" t="s">
        <v>246</v>
      </c>
      <c r="F23" s="429" t="s">
        <v>246</v>
      </c>
      <c r="G23" s="429"/>
      <c r="H23" s="430"/>
    </row>
    <row r="24" spans="1:8" ht="77.25" thickBot="1">
      <c r="A24" s="432"/>
      <c r="B24" s="430" t="s">
        <v>313</v>
      </c>
      <c r="C24" s="486">
        <v>55762.06186</v>
      </c>
      <c r="D24" s="429">
        <v>1106.99484</v>
      </c>
      <c r="E24" s="429" t="s">
        <v>246</v>
      </c>
      <c r="F24" s="429" t="s">
        <v>246</v>
      </c>
      <c r="G24" s="429"/>
      <c r="H24" s="430"/>
    </row>
    <row r="25" spans="1:8" ht="27.75" customHeight="1" thickBot="1">
      <c r="A25" s="659" t="s">
        <v>108</v>
      </c>
      <c r="B25" s="660" t="s">
        <v>314</v>
      </c>
      <c r="C25" s="661">
        <f>C29+C30</f>
        <v>180758.86598</v>
      </c>
      <c r="D25" s="662">
        <f>D29+D30</f>
        <v>11698.65979</v>
      </c>
      <c r="E25" s="662"/>
      <c r="F25" s="662"/>
      <c r="G25" s="662"/>
      <c r="H25" s="660"/>
    </row>
    <row r="26" spans="1:8" ht="204.75" thickBot="1">
      <c r="A26" s="432"/>
      <c r="B26" s="428" t="s">
        <v>203</v>
      </c>
      <c r="C26" s="429" t="s">
        <v>246</v>
      </c>
      <c r="D26" s="429" t="s">
        <v>246</v>
      </c>
      <c r="E26" s="429" t="s">
        <v>246</v>
      </c>
      <c r="F26" s="429" t="s">
        <v>246</v>
      </c>
      <c r="G26" s="429"/>
      <c r="H26" s="430"/>
    </row>
    <row r="27" spans="1:8" ht="166.5" thickBot="1">
      <c r="A27" s="432"/>
      <c r="B27" s="431" t="s">
        <v>204</v>
      </c>
      <c r="C27" s="429" t="s">
        <v>246</v>
      </c>
      <c r="D27" s="429" t="s">
        <v>246</v>
      </c>
      <c r="E27" s="429" t="s">
        <v>246</v>
      </c>
      <c r="F27" s="429" t="s">
        <v>246</v>
      </c>
      <c r="G27" s="429"/>
      <c r="H27" s="430"/>
    </row>
    <row r="28" spans="1:8" ht="166.5" customHeight="1" thickBot="1">
      <c r="A28" s="432"/>
      <c r="B28" s="431" t="s">
        <v>205</v>
      </c>
      <c r="C28" s="429" t="s">
        <v>246</v>
      </c>
      <c r="D28" s="429" t="s">
        <v>246</v>
      </c>
      <c r="E28" s="429" t="s">
        <v>246</v>
      </c>
      <c r="F28" s="429" t="s">
        <v>246</v>
      </c>
      <c r="G28" s="429"/>
      <c r="H28" s="430"/>
    </row>
    <row r="29" spans="1:8" ht="64.5" thickBot="1">
      <c r="A29" s="432"/>
      <c r="B29" s="430" t="s">
        <v>424</v>
      </c>
      <c r="C29" s="486">
        <v>169060.20619</v>
      </c>
      <c r="D29" s="429">
        <v>0</v>
      </c>
      <c r="E29" s="429" t="s">
        <v>246</v>
      </c>
      <c r="F29" s="429" t="s">
        <v>246</v>
      </c>
      <c r="G29" s="429"/>
      <c r="H29" s="430"/>
    </row>
    <row r="30" spans="1:8" ht="26.25" thickBot="1">
      <c r="A30" s="432"/>
      <c r="B30" s="430" t="s">
        <v>243</v>
      </c>
      <c r="C30" s="489">
        <v>11698.65979</v>
      </c>
      <c r="D30" s="489">
        <v>11698.65979</v>
      </c>
      <c r="E30" s="429" t="s">
        <v>246</v>
      </c>
      <c r="F30" s="429" t="s">
        <v>246</v>
      </c>
      <c r="G30" s="429"/>
      <c r="H30" s="430"/>
    </row>
    <row r="31" spans="1:8" ht="15.75" customHeight="1">
      <c r="A31" s="788" t="s">
        <v>109</v>
      </c>
      <c r="B31" s="790" t="s">
        <v>315</v>
      </c>
      <c r="C31" s="786">
        <f>C34+C35</f>
        <v>147294.96375999998</v>
      </c>
      <c r="D31" s="786">
        <f>D34+D35</f>
        <v>5907.73661</v>
      </c>
      <c r="E31" s="788"/>
      <c r="F31" s="788"/>
      <c r="G31" s="788"/>
      <c r="H31" s="790"/>
    </row>
    <row r="32" spans="1:8" ht="12.75" customHeight="1" thickBot="1">
      <c r="A32" s="789"/>
      <c r="B32" s="791"/>
      <c r="C32" s="787"/>
      <c r="D32" s="787"/>
      <c r="E32" s="789"/>
      <c r="F32" s="789"/>
      <c r="G32" s="789"/>
      <c r="H32" s="791"/>
    </row>
    <row r="33" spans="1:8" ht="64.5" thickBot="1">
      <c r="A33" s="432"/>
      <c r="B33" s="430" t="s">
        <v>194</v>
      </c>
      <c r="C33" s="429" t="s">
        <v>246</v>
      </c>
      <c r="D33" s="429" t="s">
        <v>246</v>
      </c>
      <c r="E33" s="429">
        <v>26</v>
      </c>
      <c r="F33" s="429">
        <v>0</v>
      </c>
      <c r="G33" s="429"/>
      <c r="H33" s="430"/>
    </row>
    <row r="34" spans="1:8" ht="77.25" thickBot="1">
      <c r="A34" s="432"/>
      <c r="B34" s="430" t="s">
        <v>425</v>
      </c>
      <c r="C34" s="486">
        <v>54356.24623</v>
      </c>
      <c r="D34" s="429">
        <v>5000</v>
      </c>
      <c r="E34" s="429" t="s">
        <v>246</v>
      </c>
      <c r="F34" s="429" t="s">
        <v>246</v>
      </c>
      <c r="G34" s="429"/>
      <c r="H34" s="430"/>
    </row>
    <row r="35" spans="1:8" ht="51.75" thickBot="1">
      <c r="A35" s="432"/>
      <c r="B35" s="430" t="s">
        <v>349</v>
      </c>
      <c r="C35" s="486">
        <v>92938.71753</v>
      </c>
      <c r="D35" s="429">
        <v>907.73661</v>
      </c>
      <c r="E35" s="429" t="s">
        <v>246</v>
      </c>
      <c r="F35" s="429" t="s">
        <v>246</v>
      </c>
      <c r="G35" s="429"/>
      <c r="H35" s="430"/>
    </row>
    <row r="36" spans="1:8" ht="13.5" thickBot="1">
      <c r="A36" s="491" t="s">
        <v>110</v>
      </c>
      <c r="B36" s="492" t="s">
        <v>427</v>
      </c>
      <c r="C36" s="495">
        <f>C39+C40</f>
        <v>281352.08598000003</v>
      </c>
      <c r="D36" s="494">
        <f>D39+D40</f>
        <v>58124.97988</v>
      </c>
      <c r="E36" s="494"/>
      <c r="F36" s="494"/>
      <c r="G36" s="494"/>
      <c r="H36" s="492"/>
    </row>
    <row r="37" spans="1:8" ht="141" thickBot="1">
      <c r="A37" s="432"/>
      <c r="B37" s="430" t="s">
        <v>316</v>
      </c>
      <c r="C37" s="429" t="s">
        <v>246</v>
      </c>
      <c r="D37" s="429" t="s">
        <v>246</v>
      </c>
      <c r="E37" s="429">
        <v>335</v>
      </c>
      <c r="F37" s="429">
        <v>0</v>
      </c>
      <c r="G37" s="429"/>
      <c r="H37" s="430"/>
    </row>
    <row r="38" spans="1:8" ht="230.25" thickBot="1">
      <c r="A38" s="432"/>
      <c r="B38" s="430" t="s">
        <v>193</v>
      </c>
      <c r="C38" s="429" t="s">
        <v>246</v>
      </c>
      <c r="D38" s="429" t="s">
        <v>246</v>
      </c>
      <c r="E38" s="429">
        <v>15</v>
      </c>
      <c r="F38" s="429">
        <v>0</v>
      </c>
      <c r="G38" s="429"/>
      <c r="H38" s="430"/>
    </row>
    <row r="39" spans="1:8" ht="115.5" thickBot="1">
      <c r="A39" s="432"/>
      <c r="B39" s="430" t="s">
        <v>317</v>
      </c>
      <c r="C39" s="496">
        <v>279501.05505</v>
      </c>
      <c r="D39" s="429">
        <v>58124.97988</v>
      </c>
      <c r="E39" s="429" t="s">
        <v>246</v>
      </c>
      <c r="F39" s="429" t="s">
        <v>246</v>
      </c>
      <c r="G39" s="429"/>
      <c r="H39" s="430"/>
    </row>
    <row r="40" spans="1:8" ht="243" thickBot="1">
      <c r="A40" s="432"/>
      <c r="B40" s="430" t="s">
        <v>318</v>
      </c>
      <c r="C40" s="486">
        <v>1851.03093</v>
      </c>
      <c r="D40" s="429">
        <v>0</v>
      </c>
      <c r="E40" s="429" t="s">
        <v>246</v>
      </c>
      <c r="F40" s="429" t="s">
        <v>246</v>
      </c>
      <c r="G40" s="429"/>
      <c r="H40" s="430"/>
    </row>
    <row r="41" spans="1:8" ht="13.5" thickBot="1">
      <c r="A41" s="491"/>
      <c r="B41" s="492" t="s">
        <v>319</v>
      </c>
      <c r="C41" s="493">
        <f>C6+C16+C25+C31+C36</f>
        <v>1563448.4194699998</v>
      </c>
      <c r="D41" s="493">
        <f>D6+D16+D25+D31+D36</f>
        <v>188627.99909</v>
      </c>
      <c r="E41" s="494" t="s">
        <v>246</v>
      </c>
      <c r="F41" s="494" t="s">
        <v>246</v>
      </c>
      <c r="G41" s="494" t="s">
        <v>246</v>
      </c>
      <c r="H41" s="494" t="s">
        <v>246</v>
      </c>
    </row>
  </sheetData>
  <sheetProtection/>
  <mergeCells count="15">
    <mergeCell ref="D31:D32"/>
    <mergeCell ref="E31:E32"/>
    <mergeCell ref="F31:F32"/>
    <mergeCell ref="G31:G32"/>
    <mergeCell ref="H31:H32"/>
    <mergeCell ref="A31:A32"/>
    <mergeCell ref="B31:B32"/>
    <mergeCell ref="C31:C32"/>
    <mergeCell ref="A1:H1"/>
    <mergeCell ref="G3:G4"/>
    <mergeCell ref="H3:H4"/>
    <mergeCell ref="A3:A4"/>
    <mergeCell ref="B3:B4"/>
    <mergeCell ref="C3:D3"/>
    <mergeCell ref="E3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 Костылев</cp:lastModifiedBy>
  <cp:lastPrinted>2021-08-09T08:30:22Z</cp:lastPrinted>
  <dcterms:created xsi:type="dcterms:W3CDTF">2015-04-08T07:12:40Z</dcterms:created>
  <dcterms:modified xsi:type="dcterms:W3CDTF">2022-04-20T11:31:03Z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