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909" activeTab="2"/>
  </bookViews>
  <sheets>
    <sheet name="1. Сведения об объёмах финансир" sheetId="1" r:id="rId1"/>
    <sheet name="2. Сведения о достижении целевы" sheetId="2" r:id="rId2"/>
    <sheet name="3. Отчёт об исполнении" sheetId="3" r:id="rId3"/>
    <sheet name="4.Программные Изменения" sheetId="4" r:id="rId4"/>
  </sheets>
  <definedNames>
    <definedName name="_ftn1" localSheetId="0">'1. Сведения об объёмах финансир'!#REF!</definedName>
    <definedName name="_ftn2" localSheetId="0">'1. Сведения об объёмах финансир'!#REF!</definedName>
    <definedName name="_ftn3" localSheetId="0">'1. Сведения об объёмах финансир'!#REF!</definedName>
    <definedName name="_ftn4" localSheetId="0">'1. Сведения об объёмах финансир'!#REF!</definedName>
    <definedName name="_ftnref1" localSheetId="0">'1. Сведения об объёмах финансир'!$D$4</definedName>
    <definedName name="_ftnref2" localSheetId="0">'1. Сведения об объёмах финансир'!$E$4</definedName>
    <definedName name="_ftnref3" localSheetId="0">'1. Сведения об объёмах финансир'!$F$4</definedName>
    <definedName name="_ftnref4" localSheetId="0">'1. Сведения об объёмах финансир'!$G$4</definedName>
    <definedName name="sub_101121" localSheetId="1">'2. Сведения о достижении целевы'!$A$14</definedName>
    <definedName name="sub_1013" localSheetId="1">'2. Сведения о достижении целевы'!$A$15</definedName>
    <definedName name="sub_1014" localSheetId="1">'2. Сведения о достижении целевы'!$A$16</definedName>
    <definedName name="sub_102" localSheetId="1">'2. Сведения о достижении целевы'!#REF!</definedName>
    <definedName name="sub_106" localSheetId="1">'2. Сведения о достижении целевы'!$A$10</definedName>
    <definedName name="sub_11018" localSheetId="1">'2. Сведения о достижении целевы'!$A$18</definedName>
    <definedName name="sub_11019" localSheetId="1">'2. Сведения о достижении целевы'!#REF!</definedName>
    <definedName name="sub_112" localSheetId="1">'2. Сведения о достижении целевы'!$A$13</definedName>
    <definedName name="sub_23223213" localSheetId="1">'2. Сведения о достижении целевы'!$A$8</definedName>
    <definedName name="sub_236" localSheetId="1">'2. Сведения о достижении целевы'!$A$33</definedName>
    <definedName name="_xlnm.Print_Titles" localSheetId="0">'1. Сведения об объёмах финансир'!$5:$5</definedName>
    <definedName name="_xlnm.Print_Titles" localSheetId="2">'3. Отчёт об исполнении'!$5:$5</definedName>
  </definedNames>
  <calcPr fullCalcOnLoad="1"/>
</workbook>
</file>

<file path=xl/sharedStrings.xml><?xml version="1.0" encoding="utf-8"?>
<sst xmlns="http://schemas.openxmlformats.org/spreadsheetml/2006/main" count="650" uniqueCount="389">
  <si>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</si>
  <si>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</si>
  <si>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</si>
  <si>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</si>
  <si>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</si>
  <si>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</si>
  <si>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</si>
  <si>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</si>
  <si>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</si>
  <si>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</si>
  <si>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</si>
  <si>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>апрель</t>
  </si>
  <si>
    <t xml:space="preserve">Проведение социально значимых мероприятий в соответствии с утверждённым графиком и сметой </t>
  </si>
  <si>
    <t>Выплата стипендий</t>
  </si>
  <si>
    <t xml:space="preserve">Обеспечение органов местного самоуправления, на основании заявок, соглашений  средствами областного бюджета  (в соответствии с мероприятием) 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</si>
  <si>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</si>
  <si>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 xml:space="preserve">Подпрограмма "Развитие дополнительного образования детей и реализация мероприятий молодежной политики" 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</si>
  <si>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</si>
  <si>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t>
  </si>
  <si>
    <t>Проведение социально значимых мероприятий в сфере образования</t>
  </si>
  <si>
    <t>Предоставление на территории Ульяновской области лицам, имеющим статус молодых специалистов, мер социальной поддержки</t>
  </si>
  <si>
    <t>2.3.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</si>
  <si>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</si>
  <si>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</si>
  <si>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</si>
  <si>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 xml:space="preserve">Обеспечение органов местного самоуправления и подведомственных организаций на основании заявок, соглашений  средствами областного бюджета  (в соответствии с мероприятием) </t>
  </si>
  <si>
    <t>ВСЕГО  ПО ГОСУДАРСТВЕННОЙ ПРОГРАММЕ,
в том числе: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</si>
  <si>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</si>
  <si>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</si>
  <si>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</si>
  <si>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>5.3.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</si>
  <si>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</si>
  <si>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4.3.</t>
  </si>
  <si>
    <t>5.1.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</si>
  <si>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t>
  </si>
  <si>
    <t>Основное мероприятие "Создание условий для обучения детей с ограниченными возможностями здоровья"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</si>
  <si>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t>
  </si>
  <si>
    <t>Финансовые средства направлены на выплату премий и поощрений талантливым и одарённым обучающимся, педагогическим и научным работникам образовательных организаций.</t>
  </si>
  <si>
    <t>Министерство строительство</t>
  </si>
  <si>
    <t xml:space="preserve">Министерство </t>
  </si>
  <si>
    <t>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</si>
  <si>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4.4.</t>
  </si>
  <si>
    <t>Разработка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Ульяновской области</t>
  </si>
  <si>
    <t>Модернизация материально-технической базы профессиональных образовательных организаци</t>
  </si>
  <si>
    <t>Министерство молодёжного развития Ульяновской области</t>
  </si>
  <si>
    <t>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</si>
  <si>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</si>
  <si>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 xml:space="preserve">Обеспечение деятельности центрального аппарата Министерства
</t>
  </si>
  <si>
    <t>Обеспечение деятельности центрального аппарата Министерства молодёжного развития Ульяновской области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</si>
  <si>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t>
  </si>
  <si>
    <t>1.5.</t>
  </si>
  <si>
    <t>министерство</t>
  </si>
  <si>
    <t xml:space="preserve">минстрой </t>
  </si>
  <si>
    <t>молодёжь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</si>
  <si>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</si>
  <si>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 xml:space="preserve">Предоставление субвенций из областного бюджета бюджетам муниципальных образований в целях обеспечение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
</t>
  </si>
  <si>
    <t>предоставление субвенций в соответствии с заявками муниципальных образований</t>
  </si>
  <si>
    <t>Организация и обеспечение отдыха и оздоровления детей, обучающихся в общеобразовательных организациях в каникулярное время</t>
  </si>
  <si>
    <t>Обеспечение оздоровления работников бюджетной сферы</t>
  </si>
  <si>
    <t xml:space="preserve">Обеспечение функционирования аппарата Минситерства молодёжного развития Ульяновской области </t>
  </si>
  <si>
    <t>финансирование мероприятия в соответствие с потребностью</t>
  </si>
  <si>
    <t>% выполнения</t>
  </si>
  <si>
    <t>Обеспечение функционирования аппарата Минситерства молодёжного развития Ульяновской области в соответствие с потребностью</t>
  </si>
  <si>
    <t xml:space="preserve">Бюджетные ассигнования  предоставлены подведомственным Министерству образованию и науки УО учреждениям для обеспечения их деятельности </t>
  </si>
  <si>
    <t>Бюджетные ассигнования предоставлены Министерству образования и науки УО  для  аппарата управления. Финансирование в соответствие с потребностью</t>
  </si>
  <si>
    <t xml:space="preserve"> Субсидия предоставлена муниципальному образованию "город Ульяновск" на Строительство школы в микрарайоне "Искра"</t>
  </si>
  <si>
    <t>Финансирование в соответствии с заявками муниципальных образований и в соответствии  с актами выполненных работ . Субсидия предоставлена муниципальному образованию "город Ульяновск" на Строительство школы в микрарайоне "Искра"</t>
  </si>
  <si>
    <t>Министерство (средства федерального бюджета)</t>
  </si>
  <si>
    <t>Министерство строительства (федеральный бюджет)</t>
  </si>
  <si>
    <t>Министерство строительство (областной бюлжет)</t>
  </si>
  <si>
    <t>Обеспечение деятельности областных государственных учреждений, подведомственных Министерству молодёжного развития Ульяновской области</t>
  </si>
  <si>
    <t>Предоставление субсидий частным общеобразовательным организациям</t>
  </si>
  <si>
    <t>Наименование целевого индикатора</t>
  </si>
  <si>
    <t>Единица измерения</t>
  </si>
  <si>
    <t>Процент достижения целевого индикатора</t>
  </si>
  <si>
    <t>Причины отклонения</t>
  </si>
  <si>
    <t>Подпрограмма «Развитие общего образования детей в Ульяновской области»</t>
  </si>
  <si>
    <t>%</t>
  </si>
  <si>
    <t>Доля обучающихся общеобразовательных организаций, обучение которых осуществляется в соответствии с требованиями ФГОС, в общей численности обучающихся общеобразовательных организаций</t>
  </si>
  <si>
    <t>Доля обучающихся общеобразовательных организаций, занимающихся в одну смену, в общей численности обучающихся общеобразовательных организаций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</si>
  <si>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</si>
  <si>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</si>
  <si>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12.</t>
  </si>
  <si>
    <t>13.</t>
  </si>
  <si>
    <t>Достижение целевого индикатора заплани-ровано на 4 квартал 2019 года</t>
  </si>
  <si>
    <t>20.</t>
  </si>
  <si>
    <t>21.</t>
  </si>
  <si>
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</si>
  <si>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</si>
  <si>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Число новых мест в общеобразовательных организациях, в том числе:</t>
  </si>
  <si>
    <t>Количество школьных автобусов, приобретённых общеобразовательными организациями</t>
  </si>
  <si>
    <t>Доля профессиональных образовательных организаций, в которых созданы условия для получения среднего профессионального образования и профессионального обучения инвалидами и лицами с ОВЗ, в том числе с использованием дистанционных образовательных технологий, в общем количестве таких организаций</t>
  </si>
  <si>
    <t>Доля организаций Ульяновской области,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</t>
  </si>
  <si>
    <t>Доля обучающихся в Ульяновской области,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</t>
  </si>
  <si>
    <t>8.</t>
  </si>
  <si>
    <t>9.</t>
  </si>
  <si>
    <t>10.</t>
  </si>
  <si>
    <t>11.</t>
  </si>
  <si>
    <t>мест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</si>
  <si>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</si>
  <si>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14.</t>
  </si>
  <si>
    <t>15.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</si>
  <si>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</si>
  <si>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16.</t>
  </si>
  <si>
    <t>17.</t>
  </si>
  <si>
    <t>18.</t>
  </si>
  <si>
    <t>ед.</t>
  </si>
  <si>
    <t>22.</t>
  </si>
  <si>
    <t>23.</t>
  </si>
  <si>
    <t>Доля выпускников профессиональных образовательных организаций, обучавшихся по очной форме обучения, трудоустроившихся в течение одного года после завершения обучения по полученной профессии, специальности среднего профессионального образования, в общей численности выпускников профессиональных образовательных организаций, обучавшихся по очной форме обучения</t>
  </si>
  <si>
    <t>27.</t>
  </si>
  <si>
    <t>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</t>
  </si>
  <si>
    <t>28.</t>
  </si>
  <si>
    <t>Доля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профессиональных образовательных организаций</t>
  </si>
  <si>
    <t>32.</t>
  </si>
  <si>
    <t>33.</t>
  </si>
  <si>
    <t>Доля инвалидов, принятых на обучение по программам среднего профессионального образования (по отношению к предыдущему году)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</si>
  <si>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</t>
  </si>
  <si>
    <t>Подпрограмма "Развитие дополнительного образования детей и реализация мероприятий молодёжной политики"</t>
  </si>
  <si>
    <t>35.</t>
  </si>
  <si>
    <t>36.</t>
  </si>
  <si>
    <t>чел.</t>
  </si>
  <si>
    <t>37.</t>
  </si>
  <si>
    <t>Доля молодых людей в возрасте от 14 до 30 лет, участвующих в деятельности молодёжных общественных объединений, в общей численности молодых людей в возрасте от 14 до 30 лет</t>
  </si>
  <si>
    <t>38.</t>
  </si>
  <si>
    <t>40.</t>
  </si>
  <si>
    <t>41.</t>
  </si>
  <si>
    <t>42.</t>
  </si>
  <si>
    <t>Доля образовательных организаций, в которых созданы коллегиальные органы управления с участием родителей (законных представителей), работодателей, в общем количестве образовательных организаций</t>
  </si>
  <si>
    <t>43.</t>
  </si>
  <si>
    <t>Число уровней образования, на которых осуществляется независимая оценка качества образования</t>
  </si>
  <si>
    <t>Количество педагогических работников, аттестованных на квалификационные категории</t>
  </si>
  <si>
    <t>Аттестация осуществляется на заявительной основе.</t>
  </si>
  <si>
    <t>Количество пунктов приёма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</t>
  </si>
  <si>
    <t>Доля пунктов проведения экзаменов, оснащённых принтерами для использования технологии «Печать контрольных измерительных материалов в пункте проведения экзамена», в общем количестве пунктов проведения экзаменов в день проведения экзаменов</t>
  </si>
  <si>
    <t>Количество разработанных программ подготовки и (или) повышения квалификации педагогических работников в области оценки качества образования (в том числе в области педагогических измерений, анализа и использования результатов оценочных процедур)</t>
  </si>
  <si>
    <t>Доля заявлений о приёме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</t>
  </si>
  <si>
    <t xml:space="preserve">Степень достижения плановых значений целевых индикаторов государственной программы </t>
  </si>
  <si>
    <t>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</t>
  </si>
  <si>
    <t>кВт/ кв. м</t>
  </si>
  <si>
    <t>Удельный расход тепловой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</t>
  </si>
  <si>
    <t>гкал/кв. м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</si>
  <si>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t>
  </si>
  <si>
    <t>№ 
п/п</t>
  </si>
  <si>
    <t>7.</t>
  </si>
  <si>
    <t>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</t>
  </si>
  <si>
    <t>Подпрограмма «Развитие среднего профессионального образования и профессионального обучения в Ульяновской области»</t>
  </si>
  <si>
    <t>Основное мероприятие "Развитие потенциала талантливых молодых людей, в том числе являющихся молодыми специалистами"</t>
  </si>
  <si>
    <t>31.</t>
  </si>
  <si>
    <t>39.</t>
  </si>
  <si>
    <t>Предоставление субвенций муниципальным образованиям в соответствии с заявками и их потребностью</t>
  </si>
  <si>
    <t xml:space="preserve">Реализация мероприятия государственной программы Российской Федерации "Доступная среда" на 2011-2020 годы. </t>
  </si>
  <si>
    <t>проведение ремонтных работ в зданиях общееобразовательных организаций</t>
  </si>
  <si>
    <t>Приобретение оборудования для обоспечения  учебного процесса в учреждениях СПО</t>
  </si>
  <si>
    <t xml:space="preserve">Обеспечено финансирование органов местного самоуправления и подведомственных организаций на основании заявок, соглашений  средствами областного бюджета  (в соответствии с мероприятием) </t>
  </si>
  <si>
    <t>Основное мероприятие «Реализация регио-нального проекта «Поддержка семей, име-ющих детей», направленного на достиже-ние соответствующих результатов реализа-ции федерального проекта «Поддержка се-мей, имеющих детей»</t>
  </si>
  <si>
    <t>Государственная поддержка некомерческих организаций в целях оказаний психолого-педагогической, методической и консульта-тивной помощи гражданам, имеющим детей</t>
  </si>
  <si>
    <t>8.1.</t>
  </si>
  <si>
    <t>2.4.</t>
  </si>
  <si>
    <t xml:space="preserve">Предоставление субсидий из областного бюджета автономной некоммерческой организации по развитию добровольчества и благотворительности "Счастливый регион"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(волонтерства) и благотворительности и поддержку молодежных добровольческих (волонтерских) организаций на территории Ульяновской области
</t>
  </si>
  <si>
    <t>Предоставление индивидуальным предпринимателям и организациям, осуществляющим образовательную деятельность по образовательным программам (за исключением государственных и муниципальных учреждений) дошкольного образования,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</si>
  <si>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Министерство образования (областной бюджет)</t>
  </si>
  <si>
    <t>число новых мест в общеобразовательных организациях, введённых за счёт софинансирования из средств федерального бюджета</t>
  </si>
  <si>
    <t>на оплату труда работников на областное государственное учреждение «Молодёжный творческий театр «Ульяновский молодёжный театр»</t>
  </si>
  <si>
    <t xml:space="preserve">Финансирование в соответствие с потребностью </t>
  </si>
  <si>
    <t>проведение молодёжного форума</t>
  </si>
  <si>
    <t>VII Международный молодёжно промышленный форум «Инженеры будущего» в 2018 году проведён</t>
  </si>
  <si>
    <t xml:space="preserve">проведены ремонтных работы в зданиях общееобразовательных организаций в соответствии с заключенными соглшениями и заявками от Муниципальных образований </t>
  </si>
  <si>
    <t>субвенция предоставлена органам местного самоуправления на основании заявок, соглашений  обеспечены средствами областного бюджета для выплаты осуществления ежемесячных денежных выплат обучающимся 10-х и 11-х классов муниципальных общеобразовательных организаций</t>
  </si>
  <si>
    <t xml:space="preserve">субвенция предоставлена органам местного самоуправления на основании заявок, соглашений обеспечены средствами областного бюджета  для выплаты ежемесячной доплаты за наличие учёной степени кандидата наук или доктора наук педагогическим работни-кам муниципальных общеобразовательных организаций </t>
  </si>
  <si>
    <t>Предоставлены субвенции муниципальным образованиям в соответствии с заявками и соглашениями</t>
  </si>
  <si>
    <t xml:space="preserve">субвенция предоставлена органам местного самоуправления на основании заявок, соглашений  обеспечены средствами областного бюджета  для приобретения   бесплатных специальных учебников и учебных пособий, иной учебной литературы, а также оказания  услуг сурдопереводчиков и тифлосурдопереводчиков </t>
  </si>
  <si>
    <t>субвенция предоставлена в соответствии с соглашениями с муниципальными образованиями</t>
  </si>
  <si>
    <t>Финансирование по заявкам муниципальных образований и в соответствии с соглашениями</t>
  </si>
  <si>
    <t xml:space="preserve">Предоставление субсидиямуниципальному образованию городУльяновск </t>
  </si>
  <si>
    <t>Субвенции предоставлены в соответствии с заявками муниципальных образований в соответствии с соглашениями</t>
  </si>
  <si>
    <t>Финансирование осуществлено в соответствию с потребностью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</si>
  <si>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</si>
  <si>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Министерство,
Министерство строительства и архитектуры Ульяновской области (далее - Министерство строительства)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</si>
  <si>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затрат, связанных с обеспечением получения начального общего, основного общего или среднего общего образования в форме семейного образования</t>
  </si>
  <si>
    <t>Предоставление иных межбюджетных трансфертов из областного бюджета бюджетам муниципальных районов (городских округов) Ульяновской области в целях 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 округа) Ульяновской области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</si>
  <si>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t>
  </si>
  <si>
    <t>5.4</t>
  </si>
  <si>
    <t>5.5</t>
  </si>
  <si>
    <t>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t>
  </si>
  <si>
    <t>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t>
  </si>
  <si>
    <t>6.2.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</si>
  <si>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</si>
  <si>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трёх лет", направленного на достижение соответствующих результатов реализации федерального проекта "Содействие занятости женщин - создание условий дошкольного образования для детей в возрасте до трёх лет"</t>
  </si>
  <si>
    <t>7.1.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</si>
  <si>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</si>
  <si>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Развитие среднего профессионального образования и профессионального обучения в Ульяновской области"</t>
  </si>
  <si>
    <t>Основное мероприятие "Региональный приоритетный проект "Региональная модель развития талантов в Ульяновской области "Ковровая дорожка" в области образования в Ульяновской области"</t>
  </si>
  <si>
    <t>Предоставление субсидии нетиповой образовательной организации - образовательному фонду поддержки талантов Ульяновской области "Потенциал Плюс" в целях финансового обеспечения затрат в связи с реализацией мероприятий, направленных на выявление и поддержку проявивших выдающиеся способности учащихся общеобразовательных организаций, расположенных на территории Ульяновской области, в том числе учащихся, осваивающих образовательные программы основного общего и среднего общего образования в форме самообразования или семейного образования, и студентов профессиональных образовательных организаций, расположенных на территории Ульяновской области, оказание содействия в получении такими лицами образования, в том числе естественно-научного образования</t>
  </si>
  <si>
    <t>Основное мероприятие "Обеспечение развития молодёжной политики"</t>
  </si>
  <si>
    <t>Министерство, Министерство молодёжного развития Ульяновской области</t>
  </si>
  <si>
    <t>Создание условий для успешной социализации и эффективной самореализации молодёжи</t>
  </si>
  <si>
    <t>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</si>
  <si>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3.2.</t>
  </si>
  <si>
    <t>Осуществление выплаты ежемесячной стипендии Губернатора Ульяновской области "Семья</t>
  </si>
  <si>
    <t>3.3.</t>
  </si>
  <si>
    <t>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t>
  </si>
  <si>
    <t>4</t>
  </si>
  <si>
    <t>Формирование современных управленческих и организационно-экономических механизмов в системе дополнительного образования детей в Ульяновской области</t>
  </si>
  <si>
    <t>4.2.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</si>
  <si>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</t>
  </si>
  <si>
    <t>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</si>
  <si>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</si>
  <si>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>1.6.</t>
  </si>
  <si>
    <t>Организация независимой оценки качества образования</t>
  </si>
  <si>
    <t>1.7.</t>
  </si>
  <si>
    <t>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t>
  </si>
  <si>
    <t>3</t>
  </si>
  <si>
    <t>Основное мероприятие "Развитие инновационной инфраструктуры в системе образования на территории Ульяновской области"</t>
  </si>
  <si>
    <t>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t>
  </si>
  <si>
    <t>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t>
  </si>
  <si>
    <t>Министерство  строительства</t>
  </si>
  <si>
    <t>Cубсидия муниципальному образованию Ульяновский район наприобретение в муниципальную собственность общеобразовательной организации</t>
  </si>
  <si>
    <t>Предоставление субсидии муниципальным образованиям</t>
  </si>
  <si>
    <t>Министерство строительства
областной бюджет</t>
  </si>
  <si>
    <t xml:space="preserve">Министерство строительства 
федеральный бюджет
</t>
  </si>
  <si>
    <t>Подпрограмма "Развитие среднего профессионального образования и профессионального обучения в Ульяновской области"</t>
  </si>
  <si>
    <t>Министерство  (областной бюджет)</t>
  </si>
  <si>
    <t xml:space="preserve">Капитальный ремонт здания  ОГАПОУ "УАвиаК-МЦК" "Ульяновский авиационный колледж" </t>
  </si>
  <si>
    <t>май</t>
  </si>
  <si>
    <t xml:space="preserve">Проведение меропиятий </t>
  </si>
  <si>
    <t>оплата заработной платы с учётом страховых взносов на заработную плату, услуги связи, предоставление интернет трафика</t>
  </si>
  <si>
    <t>Проведение мероприятий согласно графику</t>
  </si>
  <si>
    <t>СубсФинОбесЗатрСвязСреализМероприятНапрНаВыявленИподержкуУчащОбщеобрОргУО,СтудПрофОбрОргПроявВыдающСпособнОказСодВполОбрППУО 418-П 07.09.18,</t>
  </si>
  <si>
    <t xml:space="preserve">Предоставление субвенций </t>
  </si>
  <si>
    <t>Предоставление субсидий на возмещение затрат частным дошкольным образовательным организациям</t>
  </si>
  <si>
    <t>Субсидия муниципальному образованию Павловский район на проведение ремонтных работ в МБДОУ детский сад № 1 Золотой петушок Павловский район</t>
  </si>
  <si>
    <t xml:space="preserve">Предоставление субсидий муниципальным образованиям: </t>
  </si>
  <si>
    <t>Электрооборудование и электроосвещение Корпуса АЗ- прокладка труб  1200 м.  Охранно-пожарная сигнализация Корпуса АЗ. Демонтаж устройств подвесных потолков. Устройство подвесных потолков из панелей "Армстронг" 41 м2</t>
  </si>
  <si>
    <t>тыс. чел.</t>
  </si>
  <si>
    <t>29.</t>
  </si>
  <si>
    <t>30.</t>
  </si>
  <si>
    <t>Число мастерских, оснащённых современной материально-технической базой по одной из компетенций (накопительным итогом)</t>
  </si>
  <si>
    <t>Численность обучающихся, вовлечённых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(накопительным итогом)</t>
  </si>
  <si>
    <t>Доля граждан, вовлечённых в добровольческую деятельность</t>
  </si>
  <si>
    <t xml:space="preserve">Доля молодёжи, задействованной в мероприятиях по вовлечению в творческую деятельность, от общего числа молодёжи в Ульяновской области </t>
  </si>
  <si>
    <t>46.</t>
  </si>
  <si>
    <t>50.</t>
  </si>
  <si>
    <t>47.</t>
  </si>
  <si>
    <t>48.</t>
  </si>
  <si>
    <t>49.</t>
  </si>
  <si>
    <t>51.</t>
  </si>
  <si>
    <t>52.</t>
  </si>
  <si>
    <t>53.</t>
  </si>
  <si>
    <t>44.</t>
  </si>
  <si>
    <t>45.</t>
  </si>
  <si>
    <t>Доля пунктов проведения экзаменов, оснащённых сканерами для выполнения сканирования экзаменационных работ участников единого государственного экзамена, в общем количестве  пунктов проведения экзаменов в день проведения экзаменов</t>
  </si>
  <si>
    <t>В целях выявления высокомотивированных в учебной деятельности обучающихся общеобразовательных организаций, создания условий для поддержки и продвижения одарённых детей, содействия процессам развития этнокультурного образования, сохранению культурных традиций народов Поволжья  во всех муниципальных образованиях Ульяновской области проводится школьный этап олимпиады, в котором принимают участие обучающиеся 4 - 11 классов по 21 общеобразовательному предмету, краеведению, родным (татарскому, чувашскому, мордовскому) языкам и литературе. 
В  школьном этапе олимпиады 2018-2019 учебного года приняли участие 51432 обучающихся.</t>
  </si>
  <si>
    <t>В 20 профессиональных образовательных организациях из 37 приступили к реализации ФГОС СПО по ТОП-50.</t>
  </si>
  <si>
    <t>Достижение целевого индикатора запланировано на 4 квартал 2019 года.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</si>
  <si>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 составила 0%.
Значение 0% свидительствует о достижении целевого индикатора.</t>
  </si>
  <si>
    <t>В 8 профессиональных образовательных организациях из 37 обеспечены условия для получения среднего профессионального образования инвалидами и лицами с ограниченными возможностями здоровья, в том числе с использованием дистанционных образовательных технологий.</t>
  </si>
  <si>
    <t>Количество публикаций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 том числе индексируемых в информационно-аналитических системах научного цитирования</t>
  </si>
  <si>
    <t>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внедрённых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</t>
  </si>
  <si>
    <t>54.</t>
  </si>
  <si>
    <t>55.</t>
  </si>
  <si>
    <t>Финансирование деятельности  аппарата управления Министерства</t>
  </si>
  <si>
    <t>Осуществление капитального ремонта, ликвидация аварийной ситуации</t>
  </si>
  <si>
    <t>Плановое</t>
  </si>
  <si>
    <t>январь</t>
  </si>
  <si>
    <t>декабрь</t>
  </si>
  <si>
    <t>июнь</t>
  </si>
  <si>
    <t xml:space="preserve">Министерство строительства </t>
  </si>
  <si>
    <t>Министерство строительства</t>
  </si>
  <si>
    <t>Выплата премий, поощрений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</si>
  <si>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</si>
  <si>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</si>
  <si>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Министерство образования и науки Ульяновской области (далее - Министерство)</t>
  </si>
  <si>
    <t>1.</t>
  </si>
  <si>
    <t>Министерство</t>
  </si>
  <si>
    <t>2.</t>
  </si>
  <si>
    <t>3.</t>
  </si>
  <si>
    <t>4.</t>
  </si>
  <si>
    <t>5.</t>
  </si>
  <si>
    <t>6.</t>
  </si>
  <si>
    <t>[1] Графы X  не заполняются</t>
  </si>
  <si>
    <t>Камендровская Т.Ю. 44-48-09</t>
  </si>
  <si>
    <t>4.1.</t>
  </si>
  <si>
    <t xml:space="preserve">2. Сведения об объёмах финансирования </t>
  </si>
  <si>
    <t>1.1.</t>
  </si>
  <si>
    <t>1.2.</t>
  </si>
  <si>
    <t>1.3.</t>
  </si>
  <si>
    <t>1.4.</t>
  </si>
  <si>
    <t>2.1.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</si>
  <si>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</si>
  <si>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</si>
  <si>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</si>
  <si>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</si>
  <si>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</si>
  <si>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</si>
  <si>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</si>
  <si>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</si>
  <si>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</si>
  <si>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</si>
  <si>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</si>
  <si>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федеральный бюджет</t>
  </si>
  <si>
    <t>областной бюджет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</si>
  <si>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</si>
  <si>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</si>
  <si>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</si>
  <si>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</si>
  <si>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Обеспечение органов местного самоуправления, на основании заявок, соглашений  средствами областного бюджета  (в соответствии с мероприятием)</t>
  </si>
  <si>
    <t>июль</t>
  </si>
  <si>
    <t>октябрь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</si>
  <si>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</si>
  <si>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Проведение мероприятий по созданию условий в соответствии с утверждённым графиком и сметой</t>
  </si>
  <si>
    <t>Финансирование  мероприятий  по лицензированию и аккредитации образовательных организаций</t>
  </si>
  <si>
    <t>Финансирование (по всем источникам), тыс. руб.[1]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</si>
  <si>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</si>
  <si>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</si>
  <si>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</si>
  <si>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</si>
  <si>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</si>
  <si>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</si>
  <si>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Фактическое  (освоение)</t>
  </si>
  <si>
    <t>Подпрограмма "Развитие общего образования детей в Ульяновской области"</t>
  </si>
  <si>
    <t>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t>
  </si>
  <si>
    <t>2.2.</t>
  </si>
  <si>
    <t>Основное мероприятие "Развитие кадрового потенциала системы общего образования"</t>
  </si>
  <si>
    <t>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t>
  </si>
  <si>
    <t>Основное мероприятие "Содействие развитию начального общего, основного общего и среднего общего образования"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</si>
  <si>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</si>
  <si>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в том числе:</t>
  </si>
  <si>
    <t>количество дополнительных мест для детей в возрасте от 2 месяцев до 3 лет в организациях, осуществляющих образовательную деятельность по образовательным программам дошкольного образования, созданных за счёт иных межбюджетных трансфертов из федерального бюджета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</si>
  <si>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счёт иных межбюджетных трансфертов из федерального бюджета</t>
  </si>
  <si>
    <t>Численность воспитанников в возрасте до трёх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</t>
  </si>
  <si>
    <t>Численность воспитанников в возрасте до трёх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</t>
  </si>
  <si>
    <t xml:space="preserve">Доступность дошкольного образования для детей в возрасте от 1,5 до 3 лет </t>
  </si>
  <si>
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</t>
  </si>
  <si>
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</si>
  <si>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</si>
  <si>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>тыс. единиц</t>
  </si>
  <si>
    <t>Численность обучающихся в Ульяновской области, охваченных основными и дополнительными общеобразовательными программами цифрового, естественно-научного и гуманитарного профилей (нарастающим итогом)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</si>
  <si>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на территории Ульяновской области (нарастающим итогом)</t>
  </si>
  <si>
    <t>Доля граждан, положительно оценивших качество услуг психолого-педагогической, методической и консультативной помощи,  от общего числа обратившихся за получением услуги</t>
  </si>
  <si>
    <t>Доля детей в возрасте от 5 до 18 лет, обеспеченных дополнительным образованием, в общей численности детей в возрасте от 5 до 18 лет, проживающих в Ульяновской области</t>
  </si>
  <si>
    <t>Численность детей в возрасте от 12 до 17 лет, охваченных дополнительными общеобразовательными программами, соответствующими приоритетным направлениям технологического развития Российской Федерации</t>
  </si>
  <si>
    <t>Доля детей-инвалидов и детей с ОВЗ в возрасте от 5 до 18 лет, получающих дополнительное образование, в общей численности детей-инвалидов и детей с ОВЗ данного возраста, проживающих в Ульяновской области</t>
  </si>
  <si>
    <t>Число детей, проявивших выдающиеся способности, вошедших в Государственный информационный ресурс о детях, проявивших выдающиеся способности на федеральном и региональном уровнях</t>
  </si>
  <si>
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</t>
  </si>
  <si>
    <t>Доля работников государственных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указанных работников, имеющих право на оздоровление</t>
  </si>
  <si>
    <t>56.</t>
  </si>
  <si>
    <t>62.</t>
  </si>
  <si>
    <t>63.</t>
  </si>
  <si>
    <t>64.</t>
  </si>
  <si>
    <t>При планировании индикативного показателя расчет проводился исходя из показателей 2018 года.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</si>
  <si>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2014-2024 годы  на 01.10. 2019 года
</t>
  </si>
  <si>
    <t>3.4.</t>
  </si>
  <si>
    <t xml:space="preserve">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t>
  </si>
  <si>
    <t>5</t>
  </si>
  <si>
    <t xml:space="preserve"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t>
  </si>
  <si>
    <t xml:space="preserve">Предоставление субсидии автономной некоммерческой организации дополнительного образования "Агентство технологического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
</t>
  </si>
  <si>
    <t>1.8.</t>
  </si>
  <si>
    <t xml:space="preserve">Обеспечение деятельности областных государственных организаций дополнительного образования в рамках персонифицированного финансирования дополнительного образования детей
</t>
  </si>
  <si>
    <t xml:space="preserve"> Отчёт об исполнении плана-графика реализации государственной программы по итогам 3 квартала  2019 года</t>
  </si>
  <si>
    <t xml:space="preserve">Заработная плата с начислениями аренда знания, Реализация программы Ассоциации волонтерских центров «Всероссийский конкурс «Доброволец России», «Подарок к школьному балу», «Добрый десант», Добровольческий проект благоустройства «Краски улиц», Ежегодный благотворительный забег «Дари Добро», Форум </t>
  </si>
  <si>
    <t>Заработная плата с начислениями аренда знания, Российская студенческая весна, слёт молодёжных Правительств, Фрегат Паллада, проведение мероприятий международного направления</t>
  </si>
  <si>
    <t>Проведение дня молодёжи 2019, форум IВолга, форумная компания «Территория смыслов», оплата проезда поисковых отрядов, проведение Российско-Австрийского форума, форумная компания «Таврида», форум «Евразия», проведение мероприятий посвящённых празднованию 9 мая, проезд и экиперовка команды КВН «Селивановы»</t>
  </si>
  <si>
    <t>Субсидия направлена Муниципальному образованию город Ульяновск  на строительство Дошкольной образовательной  организации  в микрорайоне «Искра» г. Ульяновска на 240 мест, муницип. Образованию г.Барыщ</t>
  </si>
  <si>
    <t xml:space="preserve">Предоставление субсидий частным общеобразовательным организациям </t>
  </si>
  <si>
    <t>Сведения о достижении целевых индикаторов  за 3 квартал 2019 год</t>
  </si>
  <si>
    <t>Плановое значение, 
2019 год</t>
  </si>
  <si>
    <t>Фактическое значение, 
3 кавртал</t>
  </si>
  <si>
    <t>-</t>
  </si>
  <si>
    <t>Снижение показателя в 3 квартале 2019 года в системе дополнительного образования связан со следующими причинами:
- длительным отпуском основного педагогического состава в организациях дополнительного образования;
- небольшим количеством детей, обучающихся по краткосрочным дополнительным общеразвивающим программам на базе пришкольных лагерей с дневным пребыванием и в организациях дополнительного образования;
- отсутствием востребованности услуг по дополнительному образованию со стороны детей и их родителей в летний период.</t>
  </si>
  <si>
    <t>Возросший спрос на образовательные программы ДТ «Кванториум».
Развитие сетевого взаимодействия с ОУ города по направлению «Уроки технологии в ДТ «Кванториум».</t>
  </si>
  <si>
    <t>Реквизиты нормативного правового акта об утверждении (внесении изменений) государственную программу</t>
  </si>
  <si>
    <t>Суть изменений (краткое изложение)</t>
  </si>
  <si>
    <t>Реквизиты акта (документа) об утверждении План-графика реализации государственной программы (изменений в него)</t>
  </si>
  <si>
    <t>Постановление Правительства Ульяновской области от 10 декабря 2018 года № 28/617-П «О внесении изменений в отдельные постановления Правительства Ульяновской области»</t>
  </si>
  <si>
    <t>В целях приведения в соответствие с областным бюджетом Ульяновской области</t>
  </si>
  <si>
    <t>Постановление Правительства Ульяновской области от 31 января 2019 года № 2/28-П «О внесении изменений в государственную программу Ульяновской области «Развитие и модернизация образования в Ульяновской области» на 2014-2021 годы»</t>
  </si>
  <si>
    <t>Распоряжение Министерства образования и науки Ульяновской области от 21.02.2019 № 303-р «О внесении изменения в распоряжение Министерства образования и науки Ульяновской области от 22.01.2019 № 74-р»</t>
  </si>
  <si>
    <r>
      <t xml:space="preserve">Постановление Правительства Ульяновской области от 20 февраля 2019 года № 4/60-П </t>
    </r>
    <r>
      <rPr>
        <sz val="14"/>
        <rFont val="PT Astra Serif"/>
        <family val="1"/>
      </rPr>
      <t>«</t>
    </r>
    <r>
      <rPr>
        <sz val="14"/>
        <color indexed="63"/>
        <rFont val="PT Astra Serif"/>
        <family val="1"/>
      </rPr>
      <t>О внесении изменений в государственную программу Ульяновской области «Развитие и модернизация образования в Ульяновской области» на 2014-2021 годы и признании утратившим силу отдельного положения нормативного правового акта Правительства Ульяновской области</t>
    </r>
    <r>
      <rPr>
        <sz val="14"/>
        <rFont val="PT Astra Serif"/>
        <family val="1"/>
      </rPr>
      <t>»</t>
    </r>
  </si>
  <si>
    <t>Распоряжение Министерства образования и науки Ульяновской области от 15.03.2019</t>
  </si>
  <si>
    <r>
      <t xml:space="preserve">Постановление Правительства Ульяновской области от 16 мая 2019 года № 9/208-П </t>
    </r>
    <r>
      <rPr>
        <sz val="14"/>
        <rFont val="PT Astra Serif"/>
        <family val="1"/>
      </rPr>
      <t>«</t>
    </r>
    <r>
      <rPr>
        <sz val="14"/>
        <color indexed="63"/>
        <rFont val="PT Astra Serif"/>
        <family val="1"/>
      </rPr>
      <t>О внесении изменений в государственную программу Ульяновской области «Развитие и модернизация образования в Ульяновской области» на 2014-2021 годы</t>
    </r>
  </si>
  <si>
    <t>Сведения о внесённых изменениях в государственную программу Ульяновской области «Развитие и модернизация образования в Ульяновской области» на 2014–2024 годы  на 2019 год</t>
  </si>
  <si>
    <t>Распоряжение Министерства образования и науки Ульяновской области от 22.01.2019 № 74-р «Об утверждении план-графика реализации государственной программы Ульяновской области «Развитие и модернизация образования в Ульяновской области» на 2014-2021 годы на 2019 год»</t>
  </si>
  <si>
    <t>Распоряжение Министерства образования и науки Ульяновской области от 14.06.2019 № 1074-р «О внесении изменения в распоряжение Министерства образования и науки Ульяновской области от 22.01.2019 № 74-р»</t>
  </si>
  <si>
    <t>Распоряжение Министерства образования и науки Ульяновской области от 06.08.2019 № 1341-р «О внесении изменения в распоряжение Министерства образования и науки Ульяновской области от 22.01.2019 № 74-р»</t>
  </si>
  <si>
    <r>
      <t xml:space="preserve">Постановление Правительства Ульяновской области от 17 июля 2019 года № 14/331-П </t>
    </r>
    <r>
      <rPr>
        <sz val="14"/>
        <rFont val="PT Astra Serif"/>
        <family val="1"/>
      </rPr>
      <t>«</t>
    </r>
    <r>
      <rPr>
        <sz val="14"/>
        <color indexed="63"/>
        <rFont val="PT Astra Serif"/>
        <family val="1"/>
      </rPr>
      <t>О внесении изменений в государственную программу Ульяновской области «Развитие и модернизация образования в Ульяновской области» на 2014-2024 годы</t>
    </r>
  </si>
  <si>
    <t>Распоряжение Министерства образования и науки Ульяновской области от  15.03.2019    № 439-р «О внесении изменения в распоряжение Министерства образования и науки Ульяновской области от 22.01.2019 № 74-р"</t>
  </si>
  <si>
    <r>
      <t xml:space="preserve">Постановление Правительства Ульяновской области от 27 июня 2019 года № 12/295-П </t>
    </r>
    <r>
      <rPr>
        <sz val="14"/>
        <rFont val="PT Astra Serif"/>
        <family val="1"/>
      </rPr>
      <t>«</t>
    </r>
    <r>
      <rPr>
        <sz val="14"/>
        <color indexed="63"/>
        <rFont val="PT Astra Serif"/>
        <family val="1"/>
      </rPr>
      <t>О внесении изменений в постановление Правительства Ульяновской области от 11.09.2013  №37/407-П и признании утратившим силу отдельного положения нормативного правового акта правительства Ульяновской области</t>
    </r>
  </si>
  <si>
    <t>Распоряжение Министерства образования и науки Ульяновской области от 02.07.2019 № 1178-р «О внесении изменения в распоряжение Министерства образования и науки Ульяновской области от 22.01.2019 № 74-р»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</si>
</sst>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&quot;р.&quot;"/>
    <numFmt numFmtId="179" formatCode="#,##0.0000"/>
    <numFmt numFmtId="180" formatCode="0.00000"/>
    <numFmt numFmtId="181" formatCode="#,##0.00000"/>
    <numFmt numFmtId="182" formatCode="0.0000"/>
    <numFmt numFmtId="183" formatCode="#,##0.000"/>
    <numFmt numFmtId="184" formatCode="#,##0.000000"/>
    <numFmt numFmtId="185" formatCode="0.000000"/>
    <numFmt numFmtId="186" formatCode="0.0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_р_._-;\-* #,##0.00000_р_._-;_-* &quot;-&quot;?????_р_._-;_-@_-"/>
    <numFmt numFmtId="192" formatCode="_-* #,##0.000000_р_._-;\-* #,##0.000000_р_._-;_-* &quot;-&quot;??????_р_._-;_-@_-"/>
    <numFmt numFmtId="193" formatCode="#,##0.0"/>
    <numFmt numFmtId="194" formatCode="#,##0.0000000_ ;\-#,##0.0000000\ "/>
    <numFmt numFmtId="195" formatCode="#,##0.00000_ ;\-#,##0.00000\ "/>
    <numFmt numFmtId="196" formatCode="_-* #,##0.0000_р_._-;\-* #,##0.0000_р_._-;_-* &quot;-&quot;????_р_._-;_-@_-"/>
    <numFmt numFmtId="197" formatCode="#,##0.000000&quot;р.&quot;"/>
    <numFmt numFmtId="198" formatCode="#,##0.0000_ ;\-#,##0.0000\ "/>
    <numFmt numFmtId="199" formatCode="#,##0.00000\ _₽"/>
    <numFmt numFmtId="200" formatCode="_-* #,##0.000000\ _₽_-;\-* #,##0.000000\ _₽_-;_-* &quot;-&quot;??????\ _₽_-;_-@_-"/>
  </numFmts>
  <fonts count="12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"/>
      <family val="2"/>
    </font>
    <font>
      <sz val="18"/>
      <color indexed="8"/>
      <name val="Calibri"/>
      <family val="2"/>
    </font>
    <font>
      <b/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3"/>
      <color indexed="3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Arial Cyr"/>
      <family val="0"/>
    </font>
    <font>
      <sz val="10"/>
      <color indexed="8"/>
      <name val="Arial Cyr"/>
      <family val="0"/>
    </font>
    <font>
      <sz val="10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9"/>
      <color indexed="8"/>
      <name val="PT Astra Serif"/>
      <family val="1"/>
    </font>
    <font>
      <sz val="12"/>
      <name val="PT Astra Serif"/>
      <family val="1"/>
    </font>
    <font>
      <b/>
      <sz val="9"/>
      <color indexed="8"/>
      <name val="PT Astra Serif"/>
      <family val="1"/>
    </font>
    <font>
      <b/>
      <sz val="10"/>
      <color indexed="8"/>
      <name val="PT Astra Serif"/>
      <family val="1"/>
    </font>
    <font>
      <sz val="9"/>
      <name val="PT Astra Serif"/>
      <family val="1"/>
    </font>
    <font>
      <b/>
      <sz val="11"/>
      <name val="PT Astra Serif"/>
      <family val="1"/>
    </font>
    <font>
      <b/>
      <sz val="11"/>
      <color indexed="8"/>
      <name val="Book Antiqua"/>
      <family val="1"/>
    </font>
    <font>
      <b/>
      <sz val="12"/>
      <name val="PT Astra Serif"/>
      <family val="1"/>
    </font>
    <font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i/>
      <sz val="10"/>
      <name val="PT Astra Serif"/>
      <family val="1"/>
    </font>
    <font>
      <sz val="8"/>
      <name val="PT Astra Serif"/>
      <family val="1"/>
    </font>
    <font>
      <b/>
      <i/>
      <sz val="10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sz val="13"/>
      <color indexed="30"/>
      <name val="PT Astra Serif"/>
      <family val="1"/>
    </font>
    <font>
      <b/>
      <sz val="11"/>
      <color indexed="8"/>
      <name val="PT Astra Serif"/>
      <family val="1"/>
    </font>
    <font>
      <b/>
      <sz val="14"/>
      <color indexed="8"/>
      <name val="PT Astra Serif"/>
      <family val="1"/>
    </font>
    <font>
      <sz val="14"/>
      <color indexed="8"/>
      <name val="PT Astra Serif"/>
      <family val="1"/>
    </font>
    <font>
      <sz val="14"/>
      <color indexed="63"/>
      <name val="PT Astra Serif"/>
      <family val="1"/>
    </font>
    <font>
      <b/>
      <sz val="16"/>
      <name val="PT Astra Serif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6282F"/>
      <name val="PT Astra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1" applyNumberFormat="0" applyAlignment="0" applyProtection="0"/>
    <xf numFmtId="0" fontId="108" fillId="27" borderId="2" applyNumberFormat="0" applyAlignment="0" applyProtection="0"/>
    <xf numFmtId="0" fontId="10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8" borderId="7" applyNumberFormat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17" fillId="30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1" fillId="32" borderId="0" applyNumberFormat="0" applyBorder="0" applyAlignment="0" applyProtection="0"/>
  </cellStyleXfs>
  <cellXfs count="8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1" xfId="0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6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justify" vertical="top" wrapText="1"/>
    </xf>
    <xf numFmtId="49" fontId="37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/>
    </xf>
    <xf numFmtId="0" fontId="26" fillId="0" borderId="12" xfId="0" applyFont="1" applyBorder="1" applyAlignment="1">
      <alignment/>
    </xf>
    <xf numFmtId="49" fontId="26" fillId="0" borderId="12" xfId="0" applyNumberFormat="1" applyFont="1" applyBorder="1" applyAlignment="1">
      <alignment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justify" vertical="top" wrapText="1"/>
    </xf>
    <xf numFmtId="49" fontId="37" fillId="0" borderId="15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/>
    </xf>
    <xf numFmtId="0" fontId="26" fillId="0" borderId="15" xfId="0" applyFont="1" applyBorder="1" applyAlignment="1">
      <alignment/>
    </xf>
    <xf numFmtId="49" fontId="26" fillId="0" borderId="15" xfId="0" applyNumberFormat="1" applyFont="1" applyBorder="1" applyAlignment="1">
      <alignment/>
    </xf>
    <xf numFmtId="0" fontId="28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/>
    </xf>
    <xf numFmtId="0" fontId="27" fillId="0" borderId="15" xfId="0" applyFont="1" applyBorder="1" applyAlignment="1">
      <alignment/>
    </xf>
    <xf numFmtId="49" fontId="37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49" fontId="29" fillId="0" borderId="12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2" fontId="25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top" wrapText="1"/>
    </xf>
    <xf numFmtId="0" fontId="6" fillId="0" borderId="12" xfId="42" applyFont="1" applyFill="1" applyBorder="1" applyAlignment="1" applyProtection="1">
      <alignment horizontal="left" vertical="top"/>
      <protection/>
    </xf>
    <xf numFmtId="0" fontId="57" fillId="0" borderId="10" xfId="42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50" fillId="0" borderId="10" xfId="42" applyFont="1" applyFill="1" applyBorder="1" applyAlignment="1" applyProtection="1">
      <alignment horizontal="center" vertical="center"/>
      <protection/>
    </xf>
    <xf numFmtId="0" fontId="30" fillId="0" borderId="12" xfId="42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8" fillId="0" borderId="12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justify" vertical="top" wrapText="1"/>
    </xf>
    <xf numFmtId="0" fontId="28" fillId="0" borderId="12" xfId="0" applyFont="1" applyFill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49" fontId="25" fillId="34" borderId="13" xfId="0" applyNumberFormat="1" applyFont="1" applyFill="1" applyBorder="1" applyAlignment="1">
      <alignment horizontal="justify" vertical="top" wrapText="1"/>
    </xf>
    <xf numFmtId="0" fontId="31" fillId="34" borderId="14" xfId="0" applyFont="1" applyFill="1" applyBorder="1" applyAlignment="1">
      <alignment vertical="top" wrapText="1"/>
    </xf>
    <xf numFmtId="0" fontId="31" fillId="34" borderId="14" xfId="0" applyFont="1" applyFill="1" applyBorder="1" applyAlignment="1">
      <alignment horizontal="justify" vertical="top" wrapText="1"/>
    </xf>
    <xf numFmtId="0" fontId="25" fillId="0" borderId="12" xfId="0" applyFont="1" applyFill="1" applyBorder="1" applyAlignment="1">
      <alignment horizontal="center" vertical="top" wrapText="1"/>
    </xf>
    <xf numFmtId="0" fontId="50" fillId="0" borderId="12" xfId="42" applyFont="1" applyFill="1" applyBorder="1" applyAlignment="1" applyProtection="1">
      <alignment vertical="center"/>
      <protection/>
    </xf>
    <xf numFmtId="0" fontId="50" fillId="0" borderId="12" xfId="42" applyFont="1" applyFill="1" applyBorder="1" applyAlignment="1" applyProtection="1">
      <alignment horizontal="center" vertical="center"/>
      <protection/>
    </xf>
    <xf numFmtId="0" fontId="57" fillId="0" borderId="12" xfId="42" applyFont="1" applyFill="1" applyBorder="1" applyAlignment="1" applyProtection="1">
      <alignment horizontal="left" vertical="top"/>
      <protection/>
    </xf>
    <xf numFmtId="0" fontId="30" fillId="0" borderId="13" xfId="42" applyFont="1" applyFill="1" applyBorder="1" applyAlignment="1" applyProtection="1">
      <alignment horizontal="center" vertical="center"/>
      <protection/>
    </xf>
    <xf numFmtId="0" fontId="30" fillId="0" borderId="14" xfId="0" applyFont="1" applyBorder="1" applyAlignment="1">
      <alignment horizontal="justify" vertical="center" wrapText="1"/>
    </xf>
    <xf numFmtId="0" fontId="57" fillId="0" borderId="14" xfId="42" applyFont="1" applyFill="1" applyBorder="1" applyAlignment="1" applyProtection="1">
      <alignment horizontal="center" vertical="top"/>
      <protection/>
    </xf>
    <xf numFmtId="0" fontId="57" fillId="0" borderId="17" xfId="42" applyFont="1" applyFill="1" applyBorder="1" applyAlignment="1" applyProtection="1">
      <alignment horizontal="center" vertical="top"/>
      <protection/>
    </xf>
    <xf numFmtId="0" fontId="26" fillId="0" borderId="12" xfId="0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justify" vertical="top" wrapText="1"/>
    </xf>
    <xf numFmtId="0" fontId="26" fillId="0" borderId="15" xfId="0" applyFont="1" applyFill="1" applyBorder="1" applyAlignment="1">
      <alignment horizontal="center" vertical="top"/>
    </xf>
    <xf numFmtId="49" fontId="26" fillId="0" borderId="15" xfId="0" applyNumberFormat="1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8" fillId="0" borderId="18" xfId="0" applyFont="1" applyBorder="1" applyAlignment="1">
      <alignment horizontal="justify"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81" fontId="41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2" fontId="25" fillId="0" borderId="16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0" fontId="57" fillId="33" borderId="10" xfId="42" applyFont="1" applyFill="1" applyBorder="1" applyAlignment="1" applyProtection="1">
      <alignment horizontal="left" vertical="top"/>
      <protection/>
    </xf>
    <xf numFmtId="0" fontId="15" fillId="33" borderId="10" xfId="42" applyFont="1" applyFill="1" applyBorder="1" applyAlignment="1" applyProtection="1">
      <alignment vertical="center"/>
      <protection/>
    </xf>
    <xf numFmtId="0" fontId="6" fillId="33" borderId="12" xfId="42" applyFont="1" applyFill="1" applyBorder="1" applyAlignment="1" applyProtection="1">
      <alignment horizontal="left" vertical="top"/>
      <protection/>
    </xf>
    <xf numFmtId="0" fontId="28" fillId="33" borderId="12" xfId="0" applyFont="1" applyFill="1" applyBorder="1" applyAlignment="1">
      <alignment horizontal="justify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8" fillId="33" borderId="12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justify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" fontId="41" fillId="34" borderId="14" xfId="0" applyNumberFormat="1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11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justify" vertical="top" wrapText="1"/>
    </xf>
    <xf numFmtId="0" fontId="58" fillId="0" borderId="14" xfId="0" applyFont="1" applyBorder="1" applyAlignment="1">
      <alignment horizontal="center" vertical="top" wrapText="1"/>
    </xf>
    <xf numFmtId="180" fontId="3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 wrapText="1"/>
    </xf>
    <xf numFmtId="180" fontId="4" fillId="33" borderId="14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top" wrapText="1"/>
    </xf>
    <xf numFmtId="4" fontId="14" fillId="0" borderId="12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justify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justify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80" fontId="13" fillId="0" borderId="0" xfId="0" applyNumberFormat="1" applyFont="1" applyAlignment="1">
      <alignment/>
    </xf>
    <xf numFmtId="180" fontId="34" fillId="33" borderId="10" xfId="0" applyNumberFormat="1" applyFont="1" applyFill="1" applyBorder="1" applyAlignment="1">
      <alignment vertical="center" wrapText="1"/>
    </xf>
    <xf numFmtId="180" fontId="3" fillId="33" borderId="15" xfId="0" applyNumberFormat="1" applyFont="1" applyFill="1" applyBorder="1" applyAlignment="1">
      <alignment vertical="center" wrapText="1"/>
    </xf>
    <xf numFmtId="180" fontId="3" fillId="33" borderId="12" xfId="0" applyNumberFormat="1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vertical="center" wrapText="1"/>
    </xf>
    <xf numFmtId="180" fontId="3" fillId="33" borderId="16" xfId="0" applyNumberFormat="1" applyFont="1" applyFill="1" applyBorder="1" applyAlignment="1">
      <alignment vertical="center" wrapText="1"/>
    </xf>
    <xf numFmtId="180" fontId="22" fillId="33" borderId="10" xfId="0" applyNumberFormat="1" applyFont="1" applyFill="1" applyBorder="1" applyAlignment="1">
      <alignment vertical="center" wrapText="1"/>
    </xf>
    <xf numFmtId="180" fontId="4" fillId="0" borderId="15" xfId="0" applyNumberFormat="1" applyFont="1" applyFill="1" applyBorder="1" applyAlignment="1">
      <alignment vertical="center" wrapText="1"/>
    </xf>
    <xf numFmtId="180" fontId="4" fillId="0" borderId="19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4" fillId="0" borderId="12" xfId="0" applyNumberFormat="1" applyFont="1" applyFill="1" applyBorder="1" applyAlignment="1">
      <alignment vertical="center" wrapText="1"/>
    </xf>
    <xf numFmtId="180" fontId="34" fillId="33" borderId="10" xfId="0" applyNumberFormat="1" applyFont="1" applyFill="1" applyBorder="1" applyAlignment="1">
      <alignment vertical="center" wrapText="1"/>
    </xf>
    <xf numFmtId="180" fontId="0" fillId="0" borderId="0" xfId="0" applyNumberFormat="1" applyAlignment="1">
      <alignment vertical="center"/>
    </xf>
    <xf numFmtId="180" fontId="18" fillId="34" borderId="0" xfId="0" applyNumberFormat="1" applyFont="1" applyFill="1" applyAlignment="1">
      <alignment vertical="center"/>
    </xf>
    <xf numFmtId="180" fontId="57" fillId="0" borderId="14" xfId="42" applyNumberFormat="1" applyFont="1" applyFill="1" applyBorder="1" applyAlignment="1" applyProtection="1">
      <alignment horizontal="center" vertical="center"/>
      <protection/>
    </xf>
    <xf numFmtId="180" fontId="50" fillId="33" borderId="10" xfId="42" applyNumberFormat="1" applyFont="1" applyFill="1" applyBorder="1" applyAlignment="1" applyProtection="1">
      <alignment horizontal="center" vertical="center"/>
      <protection/>
    </xf>
    <xf numFmtId="180" fontId="15" fillId="33" borderId="12" xfId="42" applyNumberFormat="1" applyFont="1" applyFill="1" applyBorder="1" applyAlignment="1" applyProtection="1">
      <alignment horizontal="center" vertical="center"/>
      <protection/>
    </xf>
    <xf numFmtId="180" fontId="25" fillId="33" borderId="10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Alignment="1">
      <alignment/>
    </xf>
    <xf numFmtId="180" fontId="2" fillId="0" borderId="10" xfId="0" applyNumberFormat="1" applyFont="1" applyBorder="1" applyAlignment="1">
      <alignment vertical="top" wrapText="1"/>
    </xf>
    <xf numFmtId="180" fontId="5" fillId="0" borderId="10" xfId="0" applyNumberFormat="1" applyFont="1" applyBorder="1" applyAlignment="1">
      <alignment vertical="top" wrapText="1"/>
    </xf>
    <xf numFmtId="180" fontId="36" fillId="0" borderId="12" xfId="0" applyNumberFormat="1" applyFont="1" applyBorder="1" applyAlignment="1">
      <alignment horizontal="center" vertical="top"/>
    </xf>
    <xf numFmtId="180" fontId="36" fillId="0" borderId="10" xfId="0" applyNumberFormat="1" applyFont="1" applyBorder="1" applyAlignment="1">
      <alignment horizontal="center" vertical="top"/>
    </xf>
    <xf numFmtId="0" fontId="0" fillId="34" borderId="0" xfId="0" applyFill="1" applyAlignment="1">
      <alignment/>
    </xf>
    <xf numFmtId="180" fontId="45" fillId="0" borderId="0" xfId="0" applyNumberFormat="1" applyFont="1" applyAlignment="1">
      <alignment/>
    </xf>
    <xf numFmtId="180" fontId="2" fillId="33" borderId="10" xfId="0" applyNumberFormat="1" applyFont="1" applyFill="1" applyBorder="1" applyAlignment="1">
      <alignment horizontal="center" vertical="top" wrapText="1"/>
    </xf>
    <xf numFmtId="180" fontId="5" fillId="33" borderId="10" xfId="0" applyNumberFormat="1" applyFont="1" applyFill="1" applyBorder="1" applyAlignment="1">
      <alignment horizontal="center" vertical="top" wrapText="1"/>
    </xf>
    <xf numFmtId="180" fontId="0" fillId="33" borderId="0" xfId="0" applyNumberFormat="1" applyFill="1" applyAlignment="1">
      <alignment/>
    </xf>
    <xf numFmtId="0" fontId="15" fillId="33" borderId="10" xfId="42" applyFont="1" applyFill="1" applyBorder="1" applyAlignment="1" applyProtection="1">
      <alignment horizontal="left" vertical="top"/>
      <protection/>
    </xf>
    <xf numFmtId="0" fontId="6" fillId="33" borderId="10" xfId="42" applyFont="1" applyFill="1" applyBorder="1" applyAlignment="1" applyProtection="1">
      <alignment horizontal="left" vertical="top"/>
      <protection/>
    </xf>
    <xf numFmtId="0" fontId="28" fillId="33" borderId="10" xfId="42" applyFont="1" applyFill="1" applyBorder="1" applyAlignment="1" applyProtection="1">
      <alignment horizontal="center" vertical="top"/>
      <protection/>
    </xf>
    <xf numFmtId="180" fontId="45" fillId="33" borderId="0" xfId="0" applyNumberFormat="1" applyFont="1" applyFill="1" applyAlignment="1">
      <alignment/>
    </xf>
    <xf numFmtId="0" fontId="28" fillId="0" borderId="15" xfId="0" applyFont="1" applyFill="1" applyBorder="1" applyAlignment="1">
      <alignment horizontal="center" vertical="top" wrapText="1"/>
    </xf>
    <xf numFmtId="180" fontId="0" fillId="0" borderId="0" xfId="0" applyNumberFormat="1" applyFill="1" applyAlignment="1">
      <alignment/>
    </xf>
    <xf numFmtId="180" fontId="3" fillId="0" borderId="10" xfId="0" applyNumberFormat="1" applyFont="1" applyBorder="1" applyAlignment="1">
      <alignment vertical="center" wrapText="1"/>
    </xf>
    <xf numFmtId="180" fontId="18" fillId="0" borderId="0" xfId="0" applyNumberFormat="1" applyFont="1" applyAlignment="1">
      <alignment vertical="center"/>
    </xf>
    <xf numFmtId="185" fontId="2" fillId="33" borderId="10" xfId="0" applyNumberFormat="1" applyFont="1" applyFill="1" applyBorder="1" applyAlignment="1">
      <alignment horizontal="center" vertical="top" wrapText="1"/>
    </xf>
    <xf numFmtId="185" fontId="5" fillId="33" borderId="10" xfId="0" applyNumberFormat="1" applyFont="1" applyFill="1" applyBorder="1" applyAlignment="1">
      <alignment horizontal="center" vertical="top" wrapText="1"/>
    </xf>
    <xf numFmtId="185" fontId="25" fillId="33" borderId="12" xfId="0" applyNumberFormat="1" applyFont="1" applyFill="1" applyBorder="1" applyAlignment="1">
      <alignment horizontal="center" vertical="top" wrapText="1"/>
    </xf>
    <xf numFmtId="185" fontId="25" fillId="33" borderId="10" xfId="0" applyNumberFormat="1" applyFont="1" applyFill="1" applyBorder="1" applyAlignment="1">
      <alignment horizontal="center" vertical="top" wrapText="1"/>
    </xf>
    <xf numFmtId="185" fontId="25" fillId="33" borderId="15" xfId="0" applyNumberFormat="1" applyFont="1" applyFill="1" applyBorder="1" applyAlignment="1">
      <alignment horizontal="center" vertical="top" wrapText="1"/>
    </xf>
    <xf numFmtId="185" fontId="57" fillId="33" borderId="14" xfId="42" applyNumberFormat="1" applyFont="1" applyFill="1" applyBorder="1" applyAlignment="1" applyProtection="1">
      <alignment horizontal="center" vertical="top"/>
      <protection/>
    </xf>
    <xf numFmtId="185" fontId="57" fillId="33" borderId="12" xfId="42" applyNumberFormat="1" applyFont="1" applyFill="1" applyBorder="1" applyAlignment="1" applyProtection="1">
      <alignment horizontal="left" vertical="top"/>
      <protection/>
    </xf>
    <xf numFmtId="185" fontId="6" fillId="33" borderId="12" xfId="42" applyNumberFormat="1" applyFont="1" applyFill="1" applyBorder="1" applyAlignment="1" applyProtection="1">
      <alignment horizontal="left" vertical="top"/>
      <protection/>
    </xf>
    <xf numFmtId="185" fontId="15" fillId="33" borderId="10" xfId="42" applyNumberFormat="1" applyFont="1" applyFill="1" applyBorder="1" applyAlignment="1" applyProtection="1">
      <alignment horizontal="left" vertical="top"/>
      <protection/>
    </xf>
    <xf numFmtId="185" fontId="0" fillId="0" borderId="0" xfId="0" applyNumberFormat="1" applyFont="1" applyAlignment="1">
      <alignment/>
    </xf>
    <xf numFmtId="185" fontId="0" fillId="33" borderId="0" xfId="0" applyNumberFormat="1" applyFill="1" applyAlignment="1">
      <alignment/>
    </xf>
    <xf numFmtId="180" fontId="13" fillId="0" borderId="10" xfId="0" applyNumberFormat="1" applyFont="1" applyBorder="1" applyAlignment="1">
      <alignment horizontal="center" vertical="top" wrapText="1"/>
    </xf>
    <xf numFmtId="180" fontId="12" fillId="0" borderId="10" xfId="0" applyNumberFormat="1" applyFont="1" applyBorder="1" applyAlignment="1">
      <alignment horizontal="center" vertical="top" wrapText="1"/>
    </xf>
    <xf numFmtId="180" fontId="42" fillId="0" borderId="12" xfId="0" applyNumberFormat="1" applyFont="1" applyBorder="1" applyAlignment="1">
      <alignment horizontal="center" vertical="top"/>
    </xf>
    <xf numFmtId="180" fontId="42" fillId="0" borderId="10" xfId="0" applyNumberFormat="1" applyFont="1" applyBorder="1" applyAlignment="1">
      <alignment horizontal="center" vertical="top"/>
    </xf>
    <xf numFmtId="180" fontId="42" fillId="0" borderId="15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180" fontId="3" fillId="34" borderId="14" xfId="0" applyNumberFormat="1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 wrapText="1"/>
    </xf>
    <xf numFmtId="180" fontId="4" fillId="34" borderId="14" xfId="0" applyNumberFormat="1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center" vertical="top" wrapText="1"/>
    </xf>
    <xf numFmtId="0" fontId="57" fillId="34" borderId="13" xfId="0" applyFont="1" applyFill="1" applyBorder="1" applyAlignment="1">
      <alignment horizontal="justify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180" fontId="0" fillId="34" borderId="14" xfId="0" applyNumberFormat="1" applyFill="1" applyBorder="1" applyAlignment="1">
      <alignment vertical="center" wrapText="1"/>
    </xf>
    <xf numFmtId="0" fontId="18" fillId="34" borderId="0" xfId="0" applyFont="1" applyFill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181" fontId="41" fillId="33" borderId="10" xfId="0" applyNumberFormat="1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center" vertical="top" wrapText="1"/>
    </xf>
    <xf numFmtId="180" fontId="43" fillId="0" borderId="14" xfId="42" applyNumberFormat="1" applyFont="1" applyFill="1" applyBorder="1" applyAlignment="1" applyProtection="1">
      <alignment horizontal="center" vertical="center"/>
      <protection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80" fontId="39" fillId="33" borderId="14" xfId="0" applyNumberFormat="1" applyFont="1" applyFill="1" applyBorder="1" applyAlignment="1">
      <alignment horizontal="center" vertical="top" wrapText="1"/>
    </xf>
    <xf numFmtId="180" fontId="46" fillId="0" borderId="12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vertical="center"/>
    </xf>
    <xf numFmtId="180" fontId="0" fillId="33" borderId="0" xfId="0" applyNumberFormat="1" applyFont="1" applyFill="1" applyAlignment="1">
      <alignment/>
    </xf>
    <xf numFmtId="180" fontId="57" fillId="33" borderId="14" xfId="42" applyNumberFormat="1" applyFont="1" applyFill="1" applyBorder="1" applyAlignment="1" applyProtection="1">
      <alignment horizontal="center" vertical="center"/>
      <protection/>
    </xf>
    <xf numFmtId="180" fontId="25" fillId="33" borderId="15" xfId="0" applyNumberFormat="1" applyFont="1" applyFill="1" applyBorder="1" applyAlignment="1">
      <alignment horizontal="center" vertical="top" wrapText="1"/>
    </xf>
    <xf numFmtId="0" fontId="57" fillId="33" borderId="12" xfId="42" applyFont="1" applyFill="1" applyBorder="1" applyAlignment="1" applyProtection="1">
      <alignment horizontal="left" vertical="top"/>
      <protection/>
    </xf>
    <xf numFmtId="0" fontId="57" fillId="0" borderId="14" xfId="42" applyFont="1" applyFill="1" applyBorder="1" applyAlignment="1" applyProtection="1">
      <alignment vertical="center"/>
      <protection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/>
    </xf>
    <xf numFmtId="49" fontId="33" fillId="34" borderId="13" xfId="0" applyNumberFormat="1" applyFont="1" applyFill="1" applyBorder="1" applyAlignment="1">
      <alignment horizontal="justify" vertical="top" wrapText="1"/>
    </xf>
    <xf numFmtId="0" fontId="33" fillId="34" borderId="14" xfId="0" applyFont="1" applyFill="1" applyBorder="1" applyAlignment="1">
      <alignment vertical="top" wrapText="1"/>
    </xf>
    <xf numFmtId="0" fontId="33" fillId="34" borderId="14" xfId="0" applyFont="1" applyFill="1" applyBorder="1" applyAlignment="1">
      <alignment horizontal="justify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31" fillId="34" borderId="14" xfId="0" applyNumberFormat="1" applyFont="1" applyFill="1" applyBorder="1" applyAlignment="1">
      <alignment horizontal="center" vertical="top" wrapText="1"/>
    </xf>
    <xf numFmtId="4" fontId="31" fillId="34" borderId="17" xfId="0" applyNumberFormat="1" applyFont="1" applyFill="1" applyBorder="1" applyAlignment="1">
      <alignment horizontal="center" vertical="top" wrapText="1"/>
    </xf>
    <xf numFmtId="180" fontId="0" fillId="34" borderId="0" xfId="0" applyNumberFormat="1" applyFill="1" applyAlignment="1">
      <alignment/>
    </xf>
    <xf numFmtId="180" fontId="50" fillId="33" borderId="12" xfId="42" applyNumberFormat="1" applyFont="1" applyFill="1" applyBorder="1" applyAlignment="1" applyProtection="1">
      <alignment horizontal="center" vertical="center"/>
      <protection/>
    </xf>
    <xf numFmtId="180" fontId="17" fillId="0" borderId="1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49" fontId="25" fillId="34" borderId="13" xfId="0" applyNumberFormat="1" applyFont="1" applyFill="1" applyBorder="1" applyAlignment="1">
      <alignment horizontal="center" vertical="top" wrapText="1"/>
    </xf>
    <xf numFmtId="0" fontId="30" fillId="34" borderId="14" xfId="0" applyFont="1" applyFill="1" applyBorder="1" applyAlignment="1">
      <alignment horizontal="justify" vertical="top" wrapText="1"/>
    </xf>
    <xf numFmtId="0" fontId="31" fillId="34" borderId="14" xfId="0" applyFont="1" applyFill="1" applyBorder="1" applyAlignment="1">
      <alignment horizontal="center" vertical="top" wrapText="1"/>
    </xf>
    <xf numFmtId="2" fontId="31" fillId="34" borderId="14" xfId="0" applyNumberFormat="1" applyFont="1" applyFill="1" applyBorder="1" applyAlignment="1">
      <alignment horizontal="center" vertical="top" wrapText="1"/>
    </xf>
    <xf numFmtId="180" fontId="39" fillId="34" borderId="14" xfId="0" applyNumberFormat="1" applyFont="1" applyFill="1" applyBorder="1" applyAlignment="1">
      <alignment horizontal="center" vertical="top" wrapText="1"/>
    </xf>
    <xf numFmtId="185" fontId="31" fillId="34" borderId="14" xfId="0" applyNumberFormat="1" applyFont="1" applyFill="1" applyBorder="1" applyAlignment="1">
      <alignment horizontal="center" vertical="top" wrapText="1"/>
    </xf>
    <xf numFmtId="2" fontId="25" fillId="34" borderId="14" xfId="0" applyNumberFormat="1" applyFont="1" applyFill="1" applyBorder="1" applyAlignment="1">
      <alignment horizontal="center" vertical="top" wrapText="1"/>
    </xf>
    <xf numFmtId="180" fontId="45" fillId="34" borderId="0" xfId="0" applyNumberFormat="1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5" fillId="0" borderId="0" xfId="0" applyFont="1" applyFill="1" applyAlignment="1">
      <alignment/>
    </xf>
    <xf numFmtId="0" fontId="13" fillId="0" borderId="15" xfId="0" applyFont="1" applyBorder="1" applyAlignment="1">
      <alignment horizontal="center" vertical="top" wrapText="1"/>
    </xf>
    <xf numFmtId="0" fontId="35" fillId="34" borderId="17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2" fillId="0" borderId="15" xfId="0" applyFont="1" applyBorder="1" applyAlignment="1">
      <alignment vertical="top" wrapText="1"/>
    </xf>
    <xf numFmtId="0" fontId="12" fillId="0" borderId="20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/>
    </xf>
    <xf numFmtId="0" fontId="12" fillId="34" borderId="2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4" fontId="48" fillId="0" borderId="12" xfId="0" applyNumberFormat="1" applyFont="1" applyFill="1" applyBorder="1" applyAlignment="1">
      <alignment horizontal="center" vertical="top" wrapText="1"/>
    </xf>
    <xf numFmtId="4" fontId="48" fillId="0" borderId="15" xfId="0" applyNumberFormat="1" applyFont="1" applyFill="1" applyBorder="1" applyAlignment="1">
      <alignment horizontal="center" vertical="top" wrapText="1"/>
    </xf>
    <xf numFmtId="181" fontId="31" fillId="33" borderId="10" xfId="0" applyNumberFormat="1" applyFont="1" applyFill="1" applyBorder="1" applyAlignment="1">
      <alignment horizontal="center" vertical="top" wrapText="1"/>
    </xf>
    <xf numFmtId="181" fontId="31" fillId="0" borderId="10" xfId="0" applyNumberFormat="1" applyFont="1" applyFill="1" applyBorder="1" applyAlignment="1">
      <alignment horizontal="center" vertical="top" wrapText="1"/>
    </xf>
    <xf numFmtId="181" fontId="48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0" fillId="0" borderId="0" xfId="0" applyAlignment="1">
      <alignment horizontal="justify" vertical="top"/>
    </xf>
    <xf numFmtId="0" fontId="59" fillId="0" borderId="15" xfId="0" applyNumberFormat="1" applyFont="1" applyBorder="1" applyAlignment="1">
      <alignment horizontal="center" vertical="top" wrapText="1"/>
    </xf>
    <xf numFmtId="2" fontId="25" fillId="33" borderId="10" xfId="0" applyNumberFormat="1" applyFont="1" applyFill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5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180" fontId="54" fillId="33" borderId="10" xfId="0" applyNumberFormat="1" applyFont="1" applyFill="1" applyBorder="1" applyAlignment="1">
      <alignment horizontal="center" vertical="top" wrapText="1"/>
    </xf>
    <xf numFmtId="180" fontId="22" fillId="33" borderId="10" xfId="42" applyNumberFormat="1" applyFont="1" applyFill="1" applyBorder="1" applyAlignment="1" applyProtection="1">
      <alignment horizontal="center" vertical="top"/>
      <protection/>
    </xf>
    <xf numFmtId="0" fontId="53" fillId="34" borderId="14" xfId="0" applyFont="1" applyFill="1" applyBorder="1" applyAlignment="1">
      <alignment horizontal="center" vertical="top" wrapText="1"/>
    </xf>
    <xf numFmtId="4" fontId="53" fillId="34" borderId="14" xfId="0" applyNumberFormat="1" applyFont="1" applyFill="1" applyBorder="1" applyAlignment="1">
      <alignment horizontal="center" vertical="top" wrapText="1"/>
    </xf>
    <xf numFmtId="185" fontId="53" fillId="34" borderId="14" xfId="0" applyNumberFormat="1" applyFont="1" applyFill="1" applyBorder="1" applyAlignment="1">
      <alignment horizontal="center" vertical="top" wrapText="1"/>
    </xf>
    <xf numFmtId="180" fontId="53" fillId="34" borderId="14" xfId="0" applyNumberFormat="1" applyFont="1" applyFill="1" applyBorder="1" applyAlignment="1">
      <alignment horizontal="center" vertical="top" wrapText="1"/>
    </xf>
    <xf numFmtId="180" fontId="51" fillId="34" borderId="14" xfId="0" applyNumberFormat="1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80" fontId="33" fillId="34" borderId="14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180" fontId="50" fillId="33" borderId="12" xfId="0" applyNumberFormat="1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/>
    </xf>
    <xf numFmtId="0" fontId="50" fillId="0" borderId="12" xfId="0" applyFont="1" applyFill="1" applyBorder="1" applyAlignment="1">
      <alignment horizontal="center" vertical="top" wrapText="1"/>
    </xf>
    <xf numFmtId="185" fontId="50" fillId="33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49" fontId="25" fillId="0" borderId="15" xfId="0" applyNumberFormat="1" applyFont="1" applyFill="1" applyBorder="1" applyAlignment="1">
      <alignment horizontal="center" vertical="top"/>
    </xf>
    <xf numFmtId="0" fontId="47" fillId="0" borderId="16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/>
    </xf>
    <xf numFmtId="0" fontId="1" fillId="33" borderId="10" xfId="42" applyFont="1" applyFill="1" applyBorder="1" applyAlignment="1" applyProtection="1">
      <alignment horizontal="left" vertical="top"/>
      <protection/>
    </xf>
    <xf numFmtId="185" fontId="1" fillId="33" borderId="10" xfId="42" applyNumberFormat="1" applyFont="1" applyFill="1" applyBorder="1" applyAlignment="1" applyProtection="1">
      <alignment horizontal="left" vertical="top"/>
      <protection/>
    </xf>
    <xf numFmtId="0" fontId="40" fillId="0" borderId="15" xfId="0" applyFont="1" applyBorder="1" applyAlignment="1">
      <alignment vertical="top" wrapText="1"/>
    </xf>
    <xf numFmtId="2" fontId="25" fillId="0" borderId="15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/>
    </xf>
    <xf numFmtId="2" fontId="25" fillId="33" borderId="12" xfId="0" applyNumberFormat="1" applyFont="1" applyFill="1" applyBorder="1" applyAlignment="1">
      <alignment horizontal="center" vertical="top" wrapText="1"/>
    </xf>
    <xf numFmtId="185" fontId="25" fillId="33" borderId="11" xfId="0" applyNumberFormat="1" applyFont="1" applyFill="1" applyBorder="1" applyAlignment="1">
      <alignment horizontal="center" vertical="top" wrapText="1"/>
    </xf>
    <xf numFmtId="185" fontId="25" fillId="33" borderId="22" xfId="0" applyNumberFormat="1" applyFont="1" applyFill="1" applyBorder="1" applyAlignment="1">
      <alignment horizontal="center" vertical="top" wrapText="1"/>
    </xf>
    <xf numFmtId="185" fontId="25" fillId="33" borderId="23" xfId="0" applyNumberFormat="1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17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50" fillId="0" borderId="12" xfId="0" applyFont="1" applyBorder="1" applyAlignment="1">
      <alignment horizontal="center" vertical="top" wrapText="1"/>
    </xf>
    <xf numFmtId="0" fontId="59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justify" vertical="top" wrapText="1"/>
    </xf>
    <xf numFmtId="180" fontId="3" fillId="33" borderId="15" xfId="0" applyNumberFormat="1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180" fontId="22" fillId="33" borderId="12" xfId="0" applyNumberFormat="1" applyFont="1" applyFill="1" applyBorder="1" applyAlignment="1">
      <alignment vertical="center" wrapText="1"/>
    </xf>
    <xf numFmtId="0" fontId="57" fillId="0" borderId="13" xfId="0" applyFont="1" applyBorder="1" applyAlignment="1">
      <alignment horizontal="justify" vertical="top" wrapText="1"/>
    </xf>
    <xf numFmtId="2" fontId="0" fillId="33" borderId="0" xfId="0" applyNumberFormat="1" applyFill="1" applyAlignment="1">
      <alignment/>
    </xf>
    <xf numFmtId="49" fontId="31" fillId="34" borderId="18" xfId="0" applyNumberFormat="1" applyFont="1" applyFill="1" applyBorder="1" applyAlignment="1">
      <alignment horizontal="center" vertical="top" wrapText="1"/>
    </xf>
    <xf numFmtId="0" fontId="30" fillId="34" borderId="19" xfId="0" applyFont="1" applyFill="1" applyBorder="1" applyAlignment="1">
      <alignment horizontal="justify" vertical="top" wrapText="1"/>
    </xf>
    <xf numFmtId="0" fontId="31" fillId="34" borderId="19" xfId="0" applyFont="1" applyFill="1" applyBorder="1" applyAlignment="1">
      <alignment horizontal="center" vertical="top" wrapText="1"/>
    </xf>
    <xf numFmtId="4" fontId="31" fillId="34" borderId="19" xfId="0" applyNumberFormat="1" applyFont="1" applyFill="1" applyBorder="1" applyAlignment="1">
      <alignment horizontal="center" vertical="top" wrapText="1"/>
    </xf>
    <xf numFmtId="185" fontId="31" fillId="34" borderId="19" xfId="0" applyNumberFormat="1" applyFont="1" applyFill="1" applyBorder="1" applyAlignment="1">
      <alignment horizontal="center" vertical="top" wrapText="1"/>
    </xf>
    <xf numFmtId="4" fontId="31" fillId="34" borderId="16" xfId="0" applyNumberFormat="1" applyFont="1" applyFill="1" applyBorder="1" applyAlignment="1">
      <alignment horizontal="center" vertical="top" wrapText="1"/>
    </xf>
    <xf numFmtId="180" fontId="31" fillId="34" borderId="16" xfId="0" applyNumberFormat="1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horizontal="justify" vertical="top" wrapText="1"/>
    </xf>
    <xf numFmtId="2" fontId="39" fillId="34" borderId="14" xfId="0" applyNumberFormat="1" applyFont="1" applyFill="1" applyBorder="1" applyAlignment="1">
      <alignment horizontal="center" vertical="top" wrapText="1"/>
    </xf>
    <xf numFmtId="2" fontId="31" fillId="34" borderId="17" xfId="0" applyNumberFormat="1" applyFont="1" applyFill="1" applyBorder="1" applyAlignment="1">
      <alignment horizontal="center" vertical="top" wrapText="1"/>
    </xf>
    <xf numFmtId="0" fontId="50" fillId="34" borderId="14" xfId="0" applyFont="1" applyFill="1" applyBorder="1" applyAlignment="1">
      <alignment horizontal="center" vertical="top" wrapText="1"/>
    </xf>
    <xf numFmtId="177" fontId="50" fillId="34" borderId="14" xfId="0" applyNumberFormat="1" applyFont="1" applyFill="1" applyBorder="1" applyAlignment="1">
      <alignment horizontal="center" vertical="top" wrapText="1"/>
    </xf>
    <xf numFmtId="185" fontId="50" fillId="34" borderId="14" xfId="0" applyNumberFormat="1" applyFont="1" applyFill="1" applyBorder="1" applyAlignment="1">
      <alignment horizontal="center" vertical="top" wrapText="1"/>
    </xf>
    <xf numFmtId="0" fontId="25" fillId="34" borderId="14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horizontal="center" vertical="top" wrapText="1"/>
    </xf>
    <xf numFmtId="49" fontId="31" fillId="34" borderId="13" xfId="0" applyNumberFormat="1" applyFont="1" applyFill="1" applyBorder="1" applyAlignment="1">
      <alignment horizontal="center" vertical="top" wrapText="1"/>
    </xf>
    <xf numFmtId="4" fontId="31" fillId="34" borderId="14" xfId="0" applyNumberFormat="1" applyFont="1" applyFill="1" applyBorder="1" applyAlignment="1">
      <alignment horizontal="center" vertical="top" wrapText="1"/>
    </xf>
    <xf numFmtId="180" fontId="31" fillId="34" borderId="14" xfId="0" applyNumberFormat="1" applyFont="1" applyFill="1" applyBorder="1" applyAlignment="1">
      <alignment horizontal="center" vertical="top" wrapText="1"/>
    </xf>
    <xf numFmtId="49" fontId="29" fillId="34" borderId="14" xfId="0" applyNumberFormat="1" applyFont="1" applyFill="1" applyBorder="1" applyAlignment="1">
      <alignment/>
    </xf>
    <xf numFmtId="49" fontId="29" fillId="34" borderId="17" xfId="0" applyNumberFormat="1" applyFont="1" applyFill="1" applyBorder="1" applyAlignment="1">
      <alignment/>
    </xf>
    <xf numFmtId="49" fontId="30" fillId="34" borderId="13" xfId="0" applyNumberFormat="1" applyFont="1" applyFill="1" applyBorder="1" applyAlignment="1">
      <alignment horizontal="center" vertical="top" wrapText="1"/>
    </xf>
    <xf numFmtId="185" fontId="39" fillId="34" borderId="14" xfId="0" applyNumberFormat="1" applyFont="1" applyFill="1" applyBorder="1" applyAlignment="1">
      <alignment horizontal="center" vertical="top" wrapText="1"/>
    </xf>
    <xf numFmtId="180" fontId="43" fillId="34" borderId="14" xfId="0" applyNumberFormat="1" applyFont="1" applyFill="1" applyBorder="1" applyAlignment="1">
      <alignment horizontal="center" vertical="top" wrapText="1"/>
    </xf>
    <xf numFmtId="0" fontId="30" fillId="34" borderId="14" xfId="0" applyFont="1" applyFill="1" applyBorder="1" applyAlignment="1">
      <alignment horizontal="center" vertical="top" wrapText="1"/>
    </xf>
    <xf numFmtId="49" fontId="32" fillId="34" borderId="14" xfId="0" applyNumberFormat="1" applyFont="1" applyFill="1" applyBorder="1" applyAlignment="1">
      <alignment/>
    </xf>
    <xf numFmtId="49" fontId="32" fillId="34" borderId="17" xfId="0" applyNumberFormat="1" applyFont="1" applyFill="1" applyBorder="1" applyAlignment="1">
      <alignment/>
    </xf>
    <xf numFmtId="0" fontId="57" fillId="34" borderId="13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13" fillId="34" borderId="17" xfId="0" applyFont="1" applyFill="1" applyBorder="1" applyAlignment="1">
      <alignment horizontal="center" vertical="top" wrapText="1"/>
    </xf>
    <xf numFmtId="180" fontId="3" fillId="34" borderId="15" xfId="0" applyNumberFormat="1" applyFont="1" applyFill="1" applyBorder="1" applyAlignment="1">
      <alignment vertical="center" wrapText="1"/>
    </xf>
    <xf numFmtId="0" fontId="15" fillId="34" borderId="15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47" fillId="34" borderId="13" xfId="0" applyFont="1" applyFill="1" applyBorder="1" applyAlignment="1">
      <alignment horizontal="justify" vertical="top" wrapText="1"/>
    </xf>
    <xf numFmtId="0" fontId="59" fillId="34" borderId="14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0" fillId="34" borderId="28" xfId="0" applyFill="1" applyBorder="1" applyAlignment="1">
      <alignment/>
    </xf>
    <xf numFmtId="0" fontId="11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7" fillId="34" borderId="14" xfId="0" applyFont="1" applyFill="1" applyBorder="1" applyAlignment="1">
      <alignment horizontal="center" vertical="top" wrapText="1"/>
    </xf>
    <xf numFmtId="0" fontId="42" fillId="34" borderId="29" xfId="0" applyFont="1" applyFill="1" applyBorder="1" applyAlignment="1">
      <alignment horizontal="center" vertical="top" wrapText="1"/>
    </xf>
    <xf numFmtId="0" fontId="0" fillId="34" borderId="27" xfId="0" applyFill="1" applyBorder="1" applyAlignment="1">
      <alignment/>
    </xf>
    <xf numFmtId="0" fontId="4" fillId="34" borderId="19" xfId="0" applyFont="1" applyFill="1" applyBorder="1" applyAlignment="1">
      <alignment horizontal="center" vertical="top" wrapText="1"/>
    </xf>
    <xf numFmtId="180" fontId="4" fillId="34" borderId="19" xfId="0" applyNumberFormat="1" applyFont="1" applyFill="1" applyBorder="1" applyAlignment="1">
      <alignment vertical="center" wrapText="1"/>
    </xf>
    <xf numFmtId="2" fontId="5" fillId="34" borderId="19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180" fontId="3" fillId="33" borderId="32" xfId="0" applyNumberFormat="1" applyFont="1" applyFill="1" applyBorder="1" applyAlignment="1">
      <alignment vertical="center" wrapText="1"/>
    </xf>
    <xf numFmtId="0" fontId="47" fillId="0" borderId="32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51" fillId="34" borderId="18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7" fillId="34" borderId="34" xfId="0" applyFont="1" applyFill="1" applyBorder="1" applyAlignment="1">
      <alignment horizontal="left" vertical="top" wrapText="1"/>
    </xf>
    <xf numFmtId="0" fontId="13" fillId="34" borderId="27" xfId="0" applyFont="1" applyFill="1" applyBorder="1" applyAlignment="1">
      <alignment horizontal="center" vertical="top" wrapText="1"/>
    </xf>
    <xf numFmtId="0" fontId="0" fillId="34" borderId="27" xfId="0" applyFill="1" applyBorder="1" applyAlignment="1">
      <alignment vertical="top" wrapText="1"/>
    </xf>
    <xf numFmtId="180" fontId="56" fillId="34" borderId="27" xfId="0" applyNumberFormat="1" applyFont="1" applyFill="1" applyBorder="1" applyAlignment="1">
      <alignment vertical="center" wrapText="1"/>
    </xf>
    <xf numFmtId="0" fontId="35" fillId="34" borderId="28" xfId="0" applyFont="1" applyFill="1" applyBorder="1" applyAlignment="1">
      <alignment vertical="top" wrapText="1"/>
    </xf>
    <xf numFmtId="0" fontId="58" fillId="0" borderId="3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180" fontId="4" fillId="33" borderId="16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4" fillId="34" borderId="18" xfId="0" applyFont="1" applyFill="1" applyBorder="1" applyAlignment="1">
      <alignment horizontal="justify" vertical="top" wrapText="1"/>
    </xf>
    <xf numFmtId="0" fontId="2" fillId="34" borderId="19" xfId="0" applyFont="1" applyFill="1" applyBorder="1" applyAlignment="1">
      <alignment horizontal="center" vertical="top" wrapText="1"/>
    </xf>
    <xf numFmtId="4" fontId="14" fillId="34" borderId="19" xfId="0" applyNumberFormat="1" applyFont="1" applyFill="1" applyBorder="1" applyAlignment="1">
      <alignment horizontal="center" vertical="top" wrapText="1"/>
    </xf>
    <xf numFmtId="4" fontId="48" fillId="34" borderId="20" xfId="0" applyNumberFormat="1" applyFont="1" applyFill="1" applyBorder="1" applyAlignment="1">
      <alignment horizontal="center" vertical="top" wrapText="1"/>
    </xf>
    <xf numFmtId="0" fontId="47" fillId="0" borderId="37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180" fontId="34" fillId="33" borderId="21" xfId="0" applyNumberFormat="1" applyFont="1" applyFill="1" applyBorder="1" applyAlignment="1">
      <alignment vertical="center" wrapText="1"/>
    </xf>
    <xf numFmtId="0" fontId="42" fillId="0" borderId="30" xfId="0" applyFont="1" applyFill="1" applyBorder="1" applyAlignment="1">
      <alignment horizontal="center" vertical="top" wrapText="1"/>
    </xf>
    <xf numFmtId="0" fontId="47" fillId="0" borderId="38" xfId="0" applyFont="1" applyBorder="1" applyAlignment="1">
      <alignment horizontal="justify" vertical="top" wrapText="1"/>
    </xf>
    <xf numFmtId="0" fontId="47" fillId="0" borderId="39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180" fontId="34" fillId="33" borderId="32" xfId="0" applyNumberFormat="1" applyFont="1" applyFill="1" applyBorder="1" applyAlignment="1">
      <alignment vertical="center" wrapText="1"/>
    </xf>
    <xf numFmtId="0" fontId="42" fillId="0" borderId="33" xfId="0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top"/>
    </xf>
    <xf numFmtId="180" fontId="4" fillId="34" borderId="27" xfId="0" applyNumberFormat="1" applyFont="1" applyFill="1" applyBorder="1" applyAlignment="1">
      <alignment vertical="center"/>
    </xf>
    <xf numFmtId="0" fontId="12" fillId="34" borderId="28" xfId="0" applyFont="1" applyFill="1" applyBorder="1" applyAlignment="1">
      <alignment horizontal="center" vertical="top"/>
    </xf>
    <xf numFmtId="180" fontId="3" fillId="33" borderId="19" xfId="0" applyNumberFormat="1" applyFont="1" applyFill="1" applyBorder="1" applyAlignment="1">
      <alignment vertical="center" wrapText="1"/>
    </xf>
    <xf numFmtId="0" fontId="57" fillId="0" borderId="19" xfId="0" applyFont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180" fontId="40" fillId="0" borderId="16" xfId="0" applyNumberFormat="1" applyFont="1" applyBorder="1" applyAlignment="1">
      <alignment vertical="center"/>
    </xf>
    <xf numFmtId="180" fontId="40" fillId="34" borderId="14" xfId="0" applyNumberFormat="1" applyFont="1" applyFill="1" applyBorder="1" applyAlignment="1">
      <alignment vertical="center"/>
    </xf>
    <xf numFmtId="0" fontId="42" fillId="34" borderId="17" xfId="0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horizontal="center" vertical="top" wrapText="1"/>
    </xf>
    <xf numFmtId="4" fontId="48" fillId="34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2" fontId="39" fillId="34" borderId="19" xfId="0" applyNumberFormat="1" applyFont="1" applyFill="1" applyBorder="1" applyAlignment="1">
      <alignment horizontal="center" vertical="top" wrapText="1"/>
    </xf>
    <xf numFmtId="180" fontId="39" fillId="34" borderId="19" xfId="0" applyNumberFormat="1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justify" vertical="top" wrapText="1"/>
    </xf>
    <xf numFmtId="0" fontId="39" fillId="34" borderId="14" xfId="0" applyFont="1" applyFill="1" applyBorder="1" applyAlignment="1">
      <alignment horizontal="justify" vertical="top" wrapText="1"/>
    </xf>
    <xf numFmtId="0" fontId="39" fillId="34" borderId="14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justify" vertical="top" wrapText="1"/>
    </xf>
    <xf numFmtId="49" fontId="39" fillId="34" borderId="18" xfId="0" applyNumberFormat="1" applyFont="1" applyFill="1" applyBorder="1" applyAlignment="1">
      <alignment horizontal="justify" vertical="top" wrapText="1"/>
    </xf>
    <xf numFmtId="0" fontId="39" fillId="34" borderId="19" xfId="0" applyFont="1" applyFill="1" applyBorder="1" applyAlignment="1">
      <alignment vertical="top" wrapText="1"/>
    </xf>
    <xf numFmtId="0" fontId="40" fillId="0" borderId="12" xfId="0" applyFont="1" applyBorder="1" applyAlignment="1">
      <alignment horizontal="justify" vertical="top" wrapText="1"/>
    </xf>
    <xf numFmtId="0" fontId="0" fillId="34" borderId="13" xfId="0" applyFill="1" applyBorder="1" applyAlignment="1">
      <alignment horizontal="justify" vertical="top" wrapText="1"/>
    </xf>
    <xf numFmtId="0" fontId="62" fillId="34" borderId="14" xfId="0" applyFont="1" applyFill="1" applyBorder="1" applyAlignment="1">
      <alignment horizontal="justify" vertical="top" wrapText="1"/>
    </xf>
    <xf numFmtId="0" fontId="40" fillId="34" borderId="14" xfId="0" applyFont="1" applyFill="1" applyBorder="1" applyAlignment="1">
      <alignment horizontal="justify" vertical="top" wrapText="1"/>
    </xf>
    <xf numFmtId="0" fontId="40" fillId="34" borderId="14" xfId="0" applyFont="1" applyFill="1" applyBorder="1" applyAlignment="1">
      <alignment horizontal="center" vertical="center" wrapText="1"/>
    </xf>
    <xf numFmtId="180" fontId="22" fillId="33" borderId="10" xfId="42" applyNumberFormat="1" applyFont="1" applyFill="1" applyBorder="1" applyAlignment="1" applyProtection="1">
      <alignment horizontal="center" vertical="top" wrapText="1"/>
      <protection/>
    </xf>
    <xf numFmtId="0" fontId="30" fillId="34" borderId="10" xfId="42" applyFont="1" applyFill="1" applyBorder="1" applyAlignment="1" applyProtection="1">
      <alignment horizontal="center" vertical="top"/>
      <protection/>
    </xf>
    <xf numFmtId="0" fontId="58" fillId="34" borderId="10" xfId="0" applyFont="1" applyFill="1" applyBorder="1" applyAlignment="1">
      <alignment horizontal="justify" vertical="top" wrapText="1"/>
    </xf>
    <xf numFmtId="0" fontId="31" fillId="34" borderId="10" xfId="0" applyFont="1" applyFill="1" applyBorder="1" applyAlignment="1">
      <alignment horizontal="center" vertical="top" wrapText="1"/>
    </xf>
    <xf numFmtId="180" fontId="1" fillId="34" borderId="10" xfId="42" applyNumberFormat="1" applyFont="1" applyFill="1" applyBorder="1" applyAlignment="1" applyProtection="1">
      <alignment horizontal="center" vertical="top"/>
      <protection/>
    </xf>
    <xf numFmtId="0" fontId="30" fillId="34" borderId="10" xfId="0" applyFont="1" applyFill="1" applyBorder="1" applyAlignment="1">
      <alignment horizontal="justify" vertical="top" wrapText="1"/>
    </xf>
    <xf numFmtId="0" fontId="25" fillId="34" borderId="10" xfId="0" applyFont="1" applyFill="1" applyBorder="1" applyAlignment="1">
      <alignment horizontal="center" vertical="top" wrapText="1"/>
    </xf>
    <xf numFmtId="180" fontId="6" fillId="34" borderId="10" xfId="42" applyNumberFormat="1" applyFont="1" applyFill="1" applyBorder="1" applyAlignment="1" applyProtection="1">
      <alignment horizontal="center" vertical="top"/>
      <protection/>
    </xf>
    <xf numFmtId="180" fontId="63" fillId="34" borderId="14" xfId="0" applyNumberFormat="1" applyFont="1" applyFill="1" applyBorder="1" applyAlignment="1">
      <alignment horizontal="center" vertical="top" wrapText="1"/>
    </xf>
    <xf numFmtId="180" fontId="64" fillId="33" borderId="12" xfId="0" applyNumberFormat="1" applyFont="1" applyFill="1" applyBorder="1" applyAlignment="1">
      <alignment horizontal="center" vertical="top" wrapText="1"/>
    </xf>
    <xf numFmtId="180" fontId="64" fillId="33" borderId="10" xfId="0" applyNumberFormat="1" applyFont="1" applyFill="1" applyBorder="1" applyAlignment="1">
      <alignment horizontal="center" vertical="top" wrapText="1"/>
    </xf>
    <xf numFmtId="180" fontId="64" fillId="33" borderId="15" xfId="0" applyNumberFormat="1" applyFont="1" applyFill="1" applyBorder="1" applyAlignment="1">
      <alignment horizontal="center" vertical="top" wrapText="1"/>
    </xf>
    <xf numFmtId="180" fontId="64" fillId="34" borderId="14" xfId="0" applyNumberFormat="1" applyFont="1" applyFill="1" applyBorder="1" applyAlignment="1">
      <alignment horizontal="center" vertical="top" wrapText="1"/>
    </xf>
    <xf numFmtId="187" fontId="63" fillId="34" borderId="19" xfId="0" applyNumberFormat="1" applyFont="1" applyFill="1" applyBorder="1" applyAlignment="1">
      <alignment horizontal="center" vertical="top" wrapText="1"/>
    </xf>
    <xf numFmtId="180" fontId="64" fillId="33" borderId="12" xfId="0" applyNumberFormat="1" applyFont="1" applyFill="1" applyBorder="1" applyAlignment="1">
      <alignment horizontal="center" vertical="center" wrapText="1"/>
    </xf>
    <xf numFmtId="180" fontId="64" fillId="0" borderId="15" xfId="0" applyNumberFormat="1" applyFont="1" applyBorder="1" applyAlignment="1">
      <alignment horizontal="center" vertical="center" wrapText="1"/>
    </xf>
    <xf numFmtId="180" fontId="63" fillId="34" borderId="19" xfId="0" applyNumberFormat="1" applyFont="1" applyFill="1" applyBorder="1" applyAlignment="1">
      <alignment horizontal="center" vertical="top" wrapText="1"/>
    </xf>
    <xf numFmtId="0" fontId="50" fillId="0" borderId="40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center" wrapText="1"/>
    </xf>
    <xf numFmtId="0" fontId="39" fillId="34" borderId="29" xfId="0" applyFont="1" applyFill="1" applyBorder="1" applyAlignment="1">
      <alignment vertical="center" wrapText="1"/>
    </xf>
    <xf numFmtId="180" fontId="64" fillId="34" borderId="41" xfId="0" applyNumberFormat="1" applyFont="1" applyFill="1" applyBorder="1" applyAlignment="1">
      <alignment vertical="center" wrapText="1"/>
    </xf>
    <xf numFmtId="0" fontId="39" fillId="34" borderId="42" xfId="0" applyFont="1" applyFill="1" applyBorder="1" applyAlignment="1">
      <alignment vertical="center" wrapText="1"/>
    </xf>
    <xf numFmtId="0" fontId="39" fillId="34" borderId="14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horizontal="center" vertical="top" wrapText="1"/>
    </xf>
    <xf numFmtId="185" fontId="64" fillId="33" borderId="21" xfId="0" applyNumberFormat="1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top"/>
    </xf>
    <xf numFmtId="49" fontId="65" fillId="0" borderId="21" xfId="0" applyNumberFormat="1" applyFont="1" applyFill="1" applyBorder="1" applyAlignment="1">
      <alignment horizontal="center" vertical="top"/>
    </xf>
    <xf numFmtId="49" fontId="65" fillId="0" borderId="30" xfId="0" applyNumberFormat="1" applyFont="1" applyFill="1" applyBorder="1" applyAlignment="1">
      <alignment horizontal="center" vertical="top"/>
    </xf>
    <xf numFmtId="0" fontId="64" fillId="33" borderId="10" xfId="0" applyFont="1" applyFill="1" applyBorder="1" applyAlignment="1">
      <alignment horizontal="center" vertical="top" wrapText="1"/>
    </xf>
    <xf numFmtId="185" fontId="64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top"/>
    </xf>
    <xf numFmtId="49" fontId="65" fillId="33" borderId="10" xfId="0" applyNumberFormat="1" applyFont="1" applyFill="1" applyBorder="1" applyAlignment="1">
      <alignment horizontal="center" vertical="top"/>
    </xf>
    <xf numFmtId="49" fontId="65" fillId="33" borderId="31" xfId="0" applyNumberFormat="1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/>
    </xf>
    <xf numFmtId="49" fontId="65" fillId="0" borderId="10" xfId="0" applyNumberFormat="1" applyFont="1" applyFill="1" applyBorder="1" applyAlignment="1">
      <alignment horizontal="center" vertical="top"/>
    </xf>
    <xf numFmtId="49" fontId="65" fillId="0" borderId="31" xfId="0" applyNumberFormat="1" applyFont="1" applyFill="1" applyBorder="1" applyAlignment="1">
      <alignment horizontal="center" vertical="top"/>
    </xf>
    <xf numFmtId="180" fontId="66" fillId="33" borderId="10" xfId="0" applyNumberFormat="1" applyFont="1" applyFill="1" applyBorder="1" applyAlignment="1">
      <alignment horizontal="center" vertical="top"/>
    </xf>
    <xf numFmtId="0" fontId="65" fillId="0" borderId="16" xfId="0" applyFont="1" applyFill="1" applyBorder="1" applyAlignment="1">
      <alignment horizontal="center" vertical="top"/>
    </xf>
    <xf numFmtId="49" fontId="65" fillId="0" borderId="16" xfId="0" applyNumberFormat="1" applyFont="1" applyFill="1" applyBorder="1" applyAlignment="1">
      <alignment horizontal="center" vertical="top"/>
    </xf>
    <xf numFmtId="0" fontId="28" fillId="0" borderId="21" xfId="0" applyFont="1" applyFill="1" applyBorder="1" applyAlignment="1">
      <alignment horizontal="justify"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/>
    </xf>
    <xf numFmtId="49" fontId="31" fillId="34" borderId="34" xfId="0" applyNumberFormat="1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1" fillId="0" borderId="4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180" fontId="3" fillId="33" borderId="40" xfId="0" applyNumberFormat="1" applyFont="1" applyFill="1" applyBorder="1" applyAlignment="1">
      <alignment horizontal="center" vertical="top" wrapText="1"/>
    </xf>
    <xf numFmtId="180" fontId="3" fillId="33" borderId="40" xfId="0" applyNumberFormat="1" applyFont="1" applyFill="1" applyBorder="1" applyAlignment="1">
      <alignment vertical="center" wrapText="1"/>
    </xf>
    <xf numFmtId="0" fontId="42" fillId="0" borderId="43" xfId="0" applyFont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justify" vertical="top"/>
    </xf>
    <xf numFmtId="0" fontId="2" fillId="35" borderId="0" xfId="0" applyFont="1" applyFill="1" applyAlignment="1">
      <alignment horizontal="center" vertical="top"/>
    </xf>
    <xf numFmtId="0" fontId="2" fillId="35" borderId="0" xfId="0" applyFont="1" applyFill="1" applyAlignment="1">
      <alignment horizontal="justify" vertical="top"/>
    </xf>
    <xf numFmtId="0" fontId="49" fillId="35" borderId="0" xfId="0" applyFont="1" applyFill="1" applyAlignment="1">
      <alignment horizontal="justify"/>
    </xf>
    <xf numFmtId="0" fontId="49" fillId="35" borderId="0" xfId="0" applyFont="1" applyFill="1" applyAlignment="1">
      <alignment wrapText="1"/>
    </xf>
    <xf numFmtId="0" fontId="73" fillId="35" borderId="10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center" vertical="top"/>
    </xf>
    <xf numFmtId="0" fontId="75" fillId="35" borderId="0" xfId="0" applyFont="1" applyFill="1" applyAlignment="1">
      <alignment horizontal="justify" vertical="top"/>
    </xf>
    <xf numFmtId="0" fontId="62" fillId="35" borderId="10" xfId="0" applyFont="1" applyFill="1" applyBorder="1" applyAlignment="1">
      <alignment horizontal="center" vertical="top"/>
    </xf>
    <xf numFmtId="0" fontId="76" fillId="35" borderId="10" xfId="0" applyFont="1" applyFill="1" applyBorder="1" applyAlignment="1">
      <alignment horizontal="justify" vertical="top" wrapText="1"/>
    </xf>
    <xf numFmtId="0" fontId="62" fillId="35" borderId="10" xfId="0" applyFont="1" applyFill="1" applyBorder="1" applyAlignment="1">
      <alignment vertical="top" wrapText="1"/>
    </xf>
    <xf numFmtId="9" fontId="62" fillId="35" borderId="10" xfId="0" applyNumberFormat="1" applyFont="1" applyFill="1" applyBorder="1" applyAlignment="1">
      <alignment horizontal="justify" vertical="top" wrapText="1"/>
    </xf>
    <xf numFmtId="0" fontId="62" fillId="35" borderId="10" xfId="0" applyNumberFormat="1" applyFont="1" applyFill="1" applyBorder="1" applyAlignment="1">
      <alignment horizontal="justify" vertical="top" wrapText="1"/>
    </xf>
    <xf numFmtId="0" fontId="62" fillId="35" borderId="0" xfId="0" applyFont="1" applyFill="1" applyBorder="1" applyAlignment="1">
      <alignment horizontal="justify" vertical="top"/>
    </xf>
    <xf numFmtId="0" fontId="62" fillId="35" borderId="0" xfId="0" applyFont="1" applyFill="1" applyAlignment="1">
      <alignment horizontal="justify" vertical="top" wrapText="1"/>
    </xf>
    <xf numFmtId="0" fontId="80" fillId="35" borderId="0" xfId="0" applyFont="1" applyFill="1" applyBorder="1" applyAlignment="1">
      <alignment horizontal="center" vertical="top"/>
    </xf>
    <xf numFmtId="0" fontId="62" fillId="35" borderId="0" xfId="0" applyFont="1" applyFill="1" applyBorder="1" applyAlignment="1">
      <alignment horizontal="center" vertical="top"/>
    </xf>
    <xf numFmtId="0" fontId="68" fillId="35" borderId="0" xfId="0" applyFont="1" applyFill="1" applyBorder="1" applyAlignment="1">
      <alignment horizontal="justify" vertical="top" wrapText="1"/>
    </xf>
    <xf numFmtId="0" fontId="80" fillId="35" borderId="0" xfId="0" applyFont="1" applyFill="1" applyBorder="1" applyAlignment="1">
      <alignment horizontal="justify" vertical="top" wrapText="1"/>
    </xf>
    <xf numFmtId="0" fontId="62" fillId="35" borderId="0" xfId="0" applyFont="1" applyFill="1" applyBorder="1" applyAlignment="1">
      <alignment horizontal="center" vertical="top" wrapText="1"/>
    </xf>
    <xf numFmtId="0" fontId="62" fillId="35" borderId="0" xfId="0" applyFont="1" applyFill="1" applyBorder="1" applyAlignment="1">
      <alignment horizontal="justify" vertical="top" wrapText="1"/>
    </xf>
    <xf numFmtId="0" fontId="62" fillId="0" borderId="0" xfId="0" applyFont="1" applyAlignment="1">
      <alignment horizontal="justify" vertical="top"/>
    </xf>
    <xf numFmtId="0" fontId="81" fillId="35" borderId="0" xfId="0" applyFont="1" applyFill="1" applyAlignment="1">
      <alignment horizontal="justify"/>
    </xf>
    <xf numFmtId="0" fontId="25" fillId="0" borderId="16" xfId="0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horizontal="center" vertical="top"/>
    </xf>
    <xf numFmtId="49" fontId="28" fillId="0" borderId="44" xfId="0" applyNumberFormat="1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justify" vertical="top" wrapText="1"/>
    </xf>
    <xf numFmtId="49" fontId="28" fillId="0" borderId="38" xfId="0" applyNumberFormat="1" applyFont="1" applyFill="1" applyBorder="1" applyAlignment="1">
      <alignment horizontal="center" vertical="top" wrapText="1"/>
    </xf>
    <xf numFmtId="49" fontId="25" fillId="0" borderId="31" xfId="0" applyNumberFormat="1" applyFont="1" applyFill="1" applyBorder="1" applyAlignment="1">
      <alignment horizontal="center" vertical="top"/>
    </xf>
    <xf numFmtId="0" fontId="52" fillId="0" borderId="16" xfId="0" applyFont="1" applyFill="1" applyBorder="1" applyAlignment="1">
      <alignment horizontal="center" vertical="top" wrapText="1"/>
    </xf>
    <xf numFmtId="180" fontId="52" fillId="33" borderId="16" xfId="0" applyNumberFormat="1" applyFont="1" applyFill="1" applyBorder="1" applyAlignment="1">
      <alignment horizontal="center" vertical="top" wrapText="1"/>
    </xf>
    <xf numFmtId="185" fontId="0" fillId="33" borderId="16" xfId="0" applyNumberFormat="1" applyFill="1" applyBorder="1" applyAlignment="1">
      <alignment/>
    </xf>
    <xf numFmtId="0" fontId="52" fillId="0" borderId="15" xfId="0" applyFont="1" applyFill="1" applyBorder="1" applyAlignment="1">
      <alignment horizontal="center" vertical="top" wrapText="1"/>
    </xf>
    <xf numFmtId="180" fontId="52" fillId="33" borderId="15" xfId="0" applyNumberFormat="1" applyFont="1" applyFill="1" applyBorder="1" applyAlignment="1">
      <alignment horizontal="center" vertical="top" wrapText="1"/>
    </xf>
    <xf numFmtId="185" fontId="0" fillId="33" borderId="15" xfId="0" applyNumberFormat="1" applyFill="1" applyBorder="1" applyAlignment="1">
      <alignment/>
    </xf>
    <xf numFmtId="49" fontId="28" fillId="36" borderId="13" xfId="0" applyNumberFormat="1" applyFont="1" applyFill="1" applyBorder="1" applyAlignment="1">
      <alignment horizontal="center" vertical="top" wrapText="1"/>
    </xf>
    <xf numFmtId="0" fontId="30" fillId="36" borderId="14" xfId="0" applyFont="1" applyFill="1" applyBorder="1" applyAlignment="1">
      <alignment horizontal="justify" vertical="top" wrapText="1"/>
    </xf>
    <xf numFmtId="0" fontId="31" fillId="36" borderId="14" xfId="0" applyFont="1" applyFill="1" applyBorder="1" applyAlignment="1">
      <alignment horizontal="center" vertical="top" wrapText="1"/>
    </xf>
    <xf numFmtId="0" fontId="41" fillId="36" borderId="14" xfId="0" applyFont="1" applyFill="1" applyBorder="1" applyAlignment="1">
      <alignment horizontal="center" vertical="top" wrapText="1"/>
    </xf>
    <xf numFmtId="0" fontId="41" fillId="36" borderId="17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0" fontId="40" fillId="0" borderId="10" xfId="0" applyFont="1" applyFill="1" applyBorder="1" applyAlignment="1">
      <alignment horizontal="justify" vertical="top" wrapText="1"/>
    </xf>
    <xf numFmtId="49" fontId="30" fillId="0" borderId="37" xfId="0" applyNumberFormat="1" applyFont="1" applyFill="1" applyBorder="1" applyAlignment="1">
      <alignment horizontal="center" vertical="top" wrapText="1"/>
    </xf>
    <xf numFmtId="49" fontId="30" fillId="33" borderId="38" xfId="0" applyNumberFormat="1" applyFont="1" applyFill="1" applyBorder="1" applyAlignment="1">
      <alignment horizontal="center" vertical="top" wrapText="1"/>
    </xf>
    <xf numFmtId="49" fontId="30" fillId="0" borderId="38" xfId="0" applyNumberFormat="1" applyFont="1" applyFill="1" applyBorder="1" applyAlignment="1">
      <alignment horizontal="center" vertical="top" wrapText="1"/>
    </xf>
    <xf numFmtId="185" fontId="41" fillId="34" borderId="14" xfId="0" applyNumberFormat="1" applyFont="1" applyFill="1" applyBorder="1" applyAlignment="1">
      <alignment horizontal="center" vertical="top" wrapText="1"/>
    </xf>
    <xf numFmtId="180" fontId="25" fillId="35" borderId="12" xfId="0" applyNumberFormat="1" applyFont="1" applyFill="1" applyBorder="1" applyAlignment="1">
      <alignment horizontal="center" vertical="top" wrapText="1"/>
    </xf>
    <xf numFmtId="0" fontId="6" fillId="0" borderId="16" xfId="42" applyFont="1" applyFill="1" applyBorder="1" applyAlignment="1" applyProtection="1">
      <alignment horizontal="left" vertical="top"/>
      <protection/>
    </xf>
    <xf numFmtId="2" fontId="31" fillId="34" borderId="42" xfId="0" applyNumberFormat="1" applyFont="1" applyFill="1" applyBorder="1" applyAlignment="1">
      <alignment horizontal="center" vertical="top" wrapText="1"/>
    </xf>
    <xf numFmtId="180" fontId="64" fillId="36" borderId="14" xfId="0" applyNumberFormat="1" applyFont="1" applyFill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right" wrapText="1"/>
    </xf>
    <xf numFmtId="180" fontId="64" fillId="33" borderId="12" xfId="0" applyNumberFormat="1" applyFont="1" applyFill="1" applyBorder="1" applyAlignment="1">
      <alignment horizontal="right" vertical="center" wrapText="1"/>
    </xf>
    <xf numFmtId="0" fontId="39" fillId="34" borderId="34" xfId="0" applyFont="1" applyFill="1" applyBorder="1" applyAlignment="1">
      <alignment horizontal="justify" vertical="top" wrapText="1"/>
    </xf>
    <xf numFmtId="0" fontId="39" fillId="34" borderId="17" xfId="0" applyFont="1" applyFill="1" applyBorder="1" applyAlignment="1">
      <alignment horizontal="center" vertical="center" wrapText="1"/>
    </xf>
    <xf numFmtId="180" fontId="66" fillId="33" borderId="10" xfId="0" applyNumberFormat="1" applyFont="1" applyFill="1" applyBorder="1" applyAlignment="1">
      <alignment horizontal="center" vertical="top" wrapText="1"/>
    </xf>
    <xf numFmtId="180" fontId="72" fillId="33" borderId="10" xfId="0" applyNumberFormat="1" applyFont="1" applyFill="1" applyBorder="1" applyAlignment="1">
      <alignment horizontal="center" vertical="top" wrapText="1"/>
    </xf>
    <xf numFmtId="185" fontId="63" fillId="34" borderId="14" xfId="0" applyNumberFormat="1" applyFont="1" applyFill="1" applyBorder="1" applyAlignment="1">
      <alignment horizontal="center" vertical="top" wrapText="1"/>
    </xf>
    <xf numFmtId="180" fontId="66" fillId="33" borderId="12" xfId="0" applyNumberFormat="1" applyFont="1" applyFill="1" applyBorder="1" applyAlignment="1">
      <alignment horizontal="center" vertical="top"/>
    </xf>
    <xf numFmtId="180" fontId="66" fillId="33" borderId="15" xfId="0" applyNumberFormat="1" applyFont="1" applyFill="1" applyBorder="1" applyAlignment="1">
      <alignment horizontal="center" vertical="top"/>
    </xf>
    <xf numFmtId="185" fontId="64" fillId="34" borderId="14" xfId="0" applyNumberFormat="1" applyFont="1" applyFill="1" applyBorder="1" applyAlignment="1">
      <alignment horizontal="center" vertical="top" wrapText="1"/>
    </xf>
    <xf numFmtId="181" fontId="63" fillId="34" borderId="16" xfId="0" applyNumberFormat="1" applyFont="1" applyFill="1" applyBorder="1" applyAlignment="1">
      <alignment horizontal="center" vertical="top" wrapText="1"/>
    </xf>
    <xf numFmtId="2" fontId="63" fillId="34" borderId="17" xfId="0" applyNumberFormat="1" applyFont="1" applyFill="1" applyBorder="1" applyAlignment="1">
      <alignment horizontal="center" vertical="top" wrapText="1"/>
    </xf>
    <xf numFmtId="180" fontId="64" fillId="33" borderId="10" xfId="0" applyNumberFormat="1" applyFont="1" applyFill="1" applyBorder="1" applyAlignment="1">
      <alignment horizontal="right" vertical="center" wrapText="1"/>
    </xf>
    <xf numFmtId="180" fontId="64" fillId="0" borderId="15" xfId="0" applyNumberFormat="1" applyFont="1" applyBorder="1" applyAlignment="1">
      <alignment horizontal="right" wrapText="1"/>
    </xf>
    <xf numFmtId="0" fontId="64" fillId="0" borderId="1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180" fontId="63" fillId="33" borderId="14" xfId="42" applyNumberFormat="1" applyFont="1" applyFill="1" applyBorder="1" applyAlignment="1" applyProtection="1">
      <alignment vertical="center"/>
      <protection/>
    </xf>
    <xf numFmtId="180" fontId="64" fillId="33" borderId="12" xfId="42" applyNumberFormat="1" applyFont="1" applyFill="1" applyBorder="1" applyAlignment="1" applyProtection="1">
      <alignment/>
      <protection/>
    </xf>
    <xf numFmtId="180" fontId="64" fillId="33" borderId="10" xfId="42" applyNumberFormat="1" applyFont="1" applyFill="1" applyBorder="1" applyAlignment="1" applyProtection="1">
      <alignment horizontal="center"/>
      <protection/>
    </xf>
    <xf numFmtId="180" fontId="64" fillId="33" borderId="10" xfId="42" applyNumberFormat="1" applyFont="1" applyFill="1" applyBorder="1" applyAlignment="1" applyProtection="1">
      <alignment/>
      <protection/>
    </xf>
    <xf numFmtId="180" fontId="72" fillId="34" borderId="10" xfId="42" applyNumberFormat="1" applyFont="1" applyFill="1" applyBorder="1" applyAlignment="1" applyProtection="1">
      <alignment horizontal="center" vertical="top"/>
      <protection/>
    </xf>
    <xf numFmtId="180" fontId="66" fillId="33" borderId="10" xfId="42" applyNumberFormat="1" applyFont="1" applyFill="1" applyBorder="1" applyAlignment="1" applyProtection="1">
      <alignment horizontal="center" vertical="center"/>
      <protection/>
    </xf>
    <xf numFmtId="0" fontId="82" fillId="36" borderId="14" xfId="0" applyFont="1" applyFill="1" applyBorder="1" applyAlignment="1">
      <alignment horizontal="center" vertical="top" wrapText="1"/>
    </xf>
    <xf numFmtId="180" fontId="66" fillId="33" borderId="16" xfId="0" applyNumberFormat="1" applyFont="1" applyFill="1" applyBorder="1" applyAlignment="1">
      <alignment/>
    </xf>
    <xf numFmtId="180" fontId="63" fillId="33" borderId="14" xfId="0" applyNumberFormat="1" applyFont="1" applyFill="1" applyBorder="1" applyAlignment="1">
      <alignment horizontal="center" vertical="top" wrapText="1"/>
    </xf>
    <xf numFmtId="180" fontId="68" fillId="0" borderId="12" xfId="0" applyNumberFormat="1" applyFont="1" applyFill="1" applyBorder="1" applyAlignment="1">
      <alignment horizontal="center" vertical="center" wrapText="1"/>
    </xf>
    <xf numFmtId="180" fontId="66" fillId="0" borderId="10" xfId="0" applyNumberFormat="1" applyFont="1" applyBorder="1" applyAlignment="1">
      <alignment vertical="center"/>
    </xf>
    <xf numFmtId="180" fontId="62" fillId="0" borderId="10" xfId="0" applyNumberFormat="1" applyFont="1" applyBorder="1" applyAlignment="1">
      <alignment vertical="center"/>
    </xf>
    <xf numFmtId="180" fontId="66" fillId="33" borderId="0" xfId="0" applyNumberFormat="1" applyFont="1" applyFill="1" applyAlignment="1">
      <alignment/>
    </xf>
    <xf numFmtId="180" fontId="66" fillId="33" borderId="15" xfId="0" applyNumberFormat="1" applyFont="1" applyFill="1" applyBorder="1" applyAlignment="1">
      <alignment/>
    </xf>
    <xf numFmtId="185" fontId="54" fillId="33" borderId="45" xfId="0" applyNumberFormat="1" applyFont="1" applyFill="1" applyBorder="1" applyAlignment="1">
      <alignment horizontal="center" vertical="top" wrapText="1"/>
    </xf>
    <xf numFmtId="180" fontId="64" fillId="35" borderId="12" xfId="0" applyNumberFormat="1" applyFont="1" applyFill="1" applyBorder="1" applyAlignment="1">
      <alignment horizontal="center" vertical="top" wrapText="1"/>
    </xf>
    <xf numFmtId="180" fontId="64" fillId="35" borderId="16" xfId="0" applyNumberFormat="1" applyFont="1" applyFill="1" applyBorder="1" applyAlignment="1">
      <alignment horizontal="center" vertical="top" wrapText="1"/>
    </xf>
    <xf numFmtId="180" fontId="64" fillId="35" borderId="10" xfId="0" applyNumberFormat="1" applyFont="1" applyFill="1" applyBorder="1" applyAlignment="1">
      <alignment horizontal="center" vertical="top" wrapText="1"/>
    </xf>
    <xf numFmtId="180" fontId="64" fillId="35" borderId="15" xfId="0" applyNumberFormat="1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0" fontId="64" fillId="0" borderId="12" xfId="0" applyNumberFormat="1" applyFont="1" applyBorder="1" applyAlignment="1">
      <alignment wrapText="1"/>
    </xf>
    <xf numFmtId="180" fontId="64" fillId="0" borderId="15" xfId="0" applyNumberFormat="1" applyFont="1" applyBorder="1" applyAlignment="1">
      <alignment wrapText="1"/>
    </xf>
    <xf numFmtId="180" fontId="64" fillId="34" borderId="14" xfId="0" applyNumberFormat="1" applyFont="1" applyFill="1" applyBorder="1" applyAlignment="1">
      <alignment wrapText="1"/>
    </xf>
    <xf numFmtId="180" fontId="40" fillId="0" borderId="12" xfId="0" applyNumberFormat="1" applyFont="1" applyBorder="1" applyAlignment="1">
      <alignment horizontal="justify" vertical="top" wrapText="1"/>
    </xf>
    <xf numFmtId="0" fontId="30" fillId="0" borderId="16" xfId="42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horizontal="justify" vertical="center" wrapText="1"/>
    </xf>
    <xf numFmtId="0" fontId="15" fillId="0" borderId="15" xfId="42" applyFont="1" applyFill="1" applyBorder="1" applyAlignment="1" applyProtection="1">
      <alignment horizontal="center" vertical="center"/>
      <protection/>
    </xf>
    <xf numFmtId="180" fontId="15" fillId="33" borderId="16" xfId="42" applyNumberFormat="1" applyFont="1" applyFill="1" applyBorder="1" applyAlignment="1" applyProtection="1">
      <alignment horizontal="center" vertical="center"/>
      <protection/>
    </xf>
    <xf numFmtId="185" fontId="6" fillId="33" borderId="16" xfId="42" applyNumberFormat="1" applyFont="1" applyFill="1" applyBorder="1" applyAlignment="1" applyProtection="1">
      <alignment horizontal="left" vertical="top"/>
      <protection/>
    </xf>
    <xf numFmtId="180" fontId="64" fillId="33" borderId="15" xfId="42" applyNumberFormat="1" applyFont="1" applyFill="1" applyBorder="1" applyAlignment="1" applyProtection="1">
      <alignment/>
      <protection/>
    </xf>
    <xf numFmtId="49" fontId="40" fillId="34" borderId="13" xfId="0" applyNumberFormat="1" applyFont="1" applyFill="1" applyBorder="1" applyAlignment="1">
      <alignment horizontal="justify" vertical="top" wrapText="1"/>
    </xf>
    <xf numFmtId="0" fontId="39" fillId="34" borderId="14" xfId="0" applyFont="1" applyFill="1" applyBorder="1" applyAlignment="1">
      <alignment vertical="top" wrapText="1"/>
    </xf>
    <xf numFmtId="2" fontId="39" fillId="34" borderId="14" xfId="0" applyNumberFormat="1" applyFont="1" applyFill="1" applyBorder="1" applyAlignment="1">
      <alignment horizontal="center" vertical="top" wrapText="1"/>
    </xf>
    <xf numFmtId="180" fontId="39" fillId="34" borderId="14" xfId="0" applyNumberFormat="1" applyFont="1" applyFill="1" applyBorder="1" applyAlignment="1">
      <alignment horizontal="center" vertical="top" wrapText="1"/>
    </xf>
    <xf numFmtId="185" fontId="39" fillId="34" borderId="14" xfId="0" applyNumberFormat="1" applyFont="1" applyFill="1" applyBorder="1" applyAlignment="1">
      <alignment horizontal="center" vertical="top" wrapText="1"/>
    </xf>
    <xf numFmtId="182" fontId="39" fillId="34" borderId="14" xfId="0" applyNumberFormat="1" applyFont="1" applyFill="1" applyBorder="1" applyAlignment="1">
      <alignment horizontal="center" vertical="top" wrapText="1"/>
    </xf>
    <xf numFmtId="180" fontId="43" fillId="34" borderId="14" xfId="0" applyNumberFormat="1" applyFont="1" applyFill="1" applyBorder="1" applyAlignment="1">
      <alignment horizontal="center" vertical="center" wrapText="1"/>
    </xf>
    <xf numFmtId="2" fontId="39" fillId="34" borderId="17" xfId="0" applyNumberFormat="1" applyFont="1" applyFill="1" applyBorder="1" applyAlignment="1">
      <alignment horizontal="center" vertical="top" wrapText="1"/>
    </xf>
    <xf numFmtId="180" fontId="64" fillId="35" borderId="21" xfId="0" applyNumberFormat="1" applyFont="1" applyFill="1" applyBorder="1" applyAlignment="1">
      <alignment horizontal="center" vertical="top" wrapText="1"/>
    </xf>
    <xf numFmtId="49" fontId="30" fillId="36" borderId="13" xfId="0" applyNumberFormat="1" applyFont="1" applyFill="1" applyBorder="1" applyAlignment="1">
      <alignment horizontal="center" vertical="top" wrapText="1"/>
    </xf>
    <xf numFmtId="0" fontId="30" fillId="36" borderId="14" xfId="0" applyFont="1" applyFill="1" applyBorder="1" applyAlignment="1">
      <alignment horizontal="justify" vertical="top" wrapText="1"/>
    </xf>
    <xf numFmtId="0" fontId="31" fillId="36" borderId="14" xfId="0" applyFont="1" applyFill="1" applyBorder="1" applyAlignment="1">
      <alignment horizontal="center" vertical="top" wrapText="1"/>
    </xf>
    <xf numFmtId="4" fontId="31" fillId="36" borderId="14" xfId="0" applyNumberFormat="1" applyFont="1" applyFill="1" applyBorder="1" applyAlignment="1">
      <alignment horizontal="center" vertical="top" wrapText="1"/>
    </xf>
    <xf numFmtId="180" fontId="41" fillId="36" borderId="14" xfId="0" applyNumberFormat="1" applyFont="1" applyFill="1" applyBorder="1" applyAlignment="1">
      <alignment horizontal="center" vertical="top" wrapText="1"/>
    </xf>
    <xf numFmtId="185" fontId="82" fillId="34" borderId="14" xfId="0" applyNumberFormat="1" applyFont="1" applyFill="1" applyBorder="1" applyAlignment="1">
      <alignment horizontal="center" vertical="top" wrapText="1"/>
    </xf>
    <xf numFmtId="0" fontId="28" fillId="33" borderId="15" xfId="42" applyFont="1" applyFill="1" applyBorder="1" applyAlignment="1" applyProtection="1">
      <alignment horizontal="center" vertical="top"/>
      <protection/>
    </xf>
    <xf numFmtId="0" fontId="28" fillId="33" borderId="15" xfId="0" applyFont="1" applyFill="1" applyBorder="1" applyAlignment="1">
      <alignment horizontal="justify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6" fillId="33" borderId="15" xfId="42" applyFont="1" applyFill="1" applyBorder="1" applyAlignment="1" applyProtection="1">
      <alignment horizontal="left" vertical="top"/>
      <protection/>
    </xf>
    <xf numFmtId="180" fontId="22" fillId="33" borderId="15" xfId="42" applyNumberFormat="1" applyFont="1" applyFill="1" applyBorder="1" applyAlignment="1" applyProtection="1">
      <alignment horizontal="center" vertical="top" wrapText="1"/>
      <protection/>
    </xf>
    <xf numFmtId="0" fontId="1" fillId="33" borderId="15" xfId="42" applyFont="1" applyFill="1" applyBorder="1" applyAlignment="1" applyProtection="1">
      <alignment horizontal="left" vertical="top"/>
      <protection/>
    </xf>
    <xf numFmtId="185" fontId="1" fillId="33" borderId="15" xfId="42" applyNumberFormat="1" applyFont="1" applyFill="1" applyBorder="1" applyAlignment="1" applyProtection="1">
      <alignment horizontal="left" vertical="top"/>
      <protection/>
    </xf>
    <xf numFmtId="180" fontId="66" fillId="33" borderId="15" xfId="42" applyNumberFormat="1" applyFont="1" applyFill="1" applyBorder="1" applyAlignment="1" applyProtection="1">
      <alignment horizontal="center" vertical="center"/>
      <protection/>
    </xf>
    <xf numFmtId="180" fontId="42" fillId="0" borderId="16" xfId="0" applyNumberFormat="1" applyFont="1" applyBorder="1" applyAlignment="1">
      <alignment horizontal="center" vertical="top"/>
    </xf>
    <xf numFmtId="180" fontId="36" fillId="0" borderId="16" xfId="0" applyNumberFormat="1" applyFont="1" applyBorder="1" applyAlignment="1">
      <alignment horizontal="center" vertical="top"/>
    </xf>
    <xf numFmtId="49" fontId="28" fillId="0" borderId="46" xfId="0" applyNumberFormat="1" applyFont="1" applyFill="1" applyBorder="1" applyAlignment="1">
      <alignment horizontal="center" vertical="top" wrapText="1"/>
    </xf>
    <xf numFmtId="180" fontId="54" fillId="33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47" xfId="0" applyNumberFormat="1" applyFont="1" applyFill="1" applyBorder="1" applyAlignment="1">
      <alignment horizontal="center" vertical="top"/>
    </xf>
    <xf numFmtId="0" fontId="30" fillId="34" borderId="13" xfId="42" applyFont="1" applyFill="1" applyBorder="1" applyAlignment="1" applyProtection="1">
      <alignment horizontal="center" vertical="top"/>
      <protection/>
    </xf>
    <xf numFmtId="180" fontId="6" fillId="34" borderId="14" xfId="42" applyNumberFormat="1" applyFont="1" applyFill="1" applyBorder="1" applyAlignment="1" applyProtection="1">
      <alignment horizontal="center" vertical="top"/>
      <protection/>
    </xf>
    <xf numFmtId="180" fontId="4" fillId="34" borderId="14" xfId="42" applyNumberFormat="1" applyFont="1" applyFill="1" applyBorder="1" applyAlignment="1" applyProtection="1">
      <alignment horizontal="center" vertical="top"/>
      <protection/>
    </xf>
    <xf numFmtId="180" fontId="72" fillId="34" borderId="14" xfId="42" applyNumberFormat="1" applyFont="1" applyFill="1" applyBorder="1" applyAlignment="1" applyProtection="1">
      <alignment horizontal="center" vertical="top"/>
      <protection/>
    </xf>
    <xf numFmtId="180" fontId="4" fillId="34" borderId="17" xfId="42" applyNumberFormat="1" applyFont="1" applyFill="1" applyBorder="1" applyAlignment="1" applyProtection="1">
      <alignment horizontal="center" vertical="top"/>
      <protection/>
    </xf>
    <xf numFmtId="49" fontId="28" fillId="0" borderId="48" xfId="0" applyNumberFormat="1" applyFont="1" applyFill="1" applyBorder="1" applyAlignment="1">
      <alignment horizontal="center" vertical="top" wrapText="1"/>
    </xf>
    <xf numFmtId="0" fontId="28" fillId="0" borderId="15" xfId="0" applyFont="1" applyBorder="1" applyAlignment="1">
      <alignment horizontal="justify" vertical="top" wrapText="1"/>
    </xf>
    <xf numFmtId="180" fontId="54" fillId="33" borderId="15" xfId="0" applyNumberFormat="1" applyFont="1" applyFill="1" applyBorder="1" applyAlignment="1">
      <alignment horizontal="center" vertical="top" wrapText="1"/>
    </xf>
    <xf numFmtId="180" fontId="36" fillId="0" borderId="15" xfId="0" applyNumberFormat="1" applyFont="1" applyBorder="1" applyAlignment="1">
      <alignment horizontal="center" vertical="top"/>
    </xf>
    <xf numFmtId="49" fontId="25" fillId="0" borderId="49" xfId="0" applyNumberFormat="1" applyFont="1" applyFill="1" applyBorder="1" applyAlignment="1">
      <alignment horizontal="center" vertical="top"/>
    </xf>
    <xf numFmtId="49" fontId="28" fillId="36" borderId="13" xfId="0" applyNumberFormat="1" applyFont="1" applyFill="1" applyBorder="1" applyAlignment="1">
      <alignment horizontal="center" vertical="top" wrapText="1"/>
    </xf>
    <xf numFmtId="180" fontId="53" fillId="36" borderId="14" xfId="0" applyNumberFormat="1" applyFont="1" applyFill="1" applyBorder="1" applyAlignment="1">
      <alignment horizontal="center" vertical="top" wrapText="1"/>
    </xf>
    <xf numFmtId="0" fontId="53" fillId="36" borderId="14" xfId="0" applyFont="1" applyFill="1" applyBorder="1" applyAlignment="1">
      <alignment horizontal="center" vertical="top" wrapText="1"/>
    </xf>
    <xf numFmtId="185" fontId="53" fillId="36" borderId="14" xfId="0" applyNumberFormat="1" applyFont="1" applyFill="1" applyBorder="1" applyAlignment="1">
      <alignment horizontal="center" vertical="top" wrapText="1"/>
    </xf>
    <xf numFmtId="0" fontId="53" fillId="36" borderId="17" xfId="0" applyFont="1" applyFill="1" applyBorder="1" applyAlignment="1">
      <alignment horizontal="center" vertical="top" wrapText="1"/>
    </xf>
    <xf numFmtId="49" fontId="30" fillId="0" borderId="48" xfId="0" applyNumberFormat="1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justify" vertical="top" wrapText="1"/>
    </xf>
    <xf numFmtId="0" fontId="34" fillId="0" borderId="15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185" fontId="64" fillId="33" borderId="15" xfId="0" applyNumberFormat="1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center" vertical="top"/>
    </xf>
    <xf numFmtId="49" fontId="65" fillId="0" borderId="15" xfId="0" applyNumberFormat="1" applyFont="1" applyFill="1" applyBorder="1" applyAlignment="1">
      <alignment horizontal="center" vertical="top"/>
    </xf>
    <xf numFmtId="49" fontId="65" fillId="0" borderId="49" xfId="0" applyNumberFormat="1" applyFont="1" applyFill="1" applyBorder="1" applyAlignment="1">
      <alignment horizontal="center" vertical="top"/>
    </xf>
    <xf numFmtId="49" fontId="38" fillId="36" borderId="34" xfId="0" applyNumberFormat="1" applyFont="1" applyFill="1" applyBorder="1" applyAlignment="1">
      <alignment horizontal="center" vertical="top" wrapText="1"/>
    </xf>
    <xf numFmtId="0" fontId="30" fillId="36" borderId="13" xfId="42" applyFont="1" applyFill="1" applyBorder="1" applyAlignment="1" applyProtection="1">
      <alignment horizontal="justify" vertical="top" wrapText="1"/>
      <protection/>
    </xf>
    <xf numFmtId="4" fontId="67" fillId="36" borderId="14" xfId="0" applyNumberFormat="1" applyFont="1" applyFill="1" applyBorder="1" applyAlignment="1">
      <alignment horizontal="center" vertical="top" wrapText="1"/>
    </xf>
    <xf numFmtId="180" fontId="63" fillId="36" borderId="14" xfId="0" applyNumberFormat="1" applyFont="1" applyFill="1" applyBorder="1" applyAlignment="1">
      <alignment horizontal="center" vertical="top" wrapText="1"/>
    </xf>
    <xf numFmtId="4" fontId="67" fillId="36" borderId="17" xfId="0" applyNumberFormat="1" applyFont="1" applyFill="1" applyBorder="1" applyAlignment="1">
      <alignment horizontal="center" vertical="top" wrapText="1"/>
    </xf>
    <xf numFmtId="180" fontId="82" fillId="36" borderId="14" xfId="0" applyNumberFormat="1" applyFont="1" applyFill="1" applyBorder="1" applyAlignment="1">
      <alignment horizontal="center" vertical="top" wrapText="1"/>
    </xf>
    <xf numFmtId="180" fontId="50" fillId="0" borderId="15" xfId="0" applyNumberFormat="1" applyFont="1" applyBorder="1" applyAlignment="1">
      <alignment horizontal="center" vertical="top"/>
    </xf>
    <xf numFmtId="180" fontId="44" fillId="0" borderId="15" xfId="0" applyNumberFormat="1" applyFont="1" applyBorder="1" applyAlignment="1">
      <alignment horizontal="center" vertical="top"/>
    </xf>
    <xf numFmtId="49" fontId="28" fillId="0" borderId="46" xfId="0" applyNumberFormat="1" applyFont="1" applyFill="1" applyBorder="1" applyAlignment="1">
      <alignment horizontal="center" vertical="top" wrapText="1"/>
    </xf>
    <xf numFmtId="0" fontId="44" fillId="0" borderId="12" xfId="42" applyFont="1" applyFill="1" applyBorder="1" applyAlignment="1" applyProtection="1">
      <alignment horizontal="center" vertical="top" wrapText="1"/>
      <protection/>
    </xf>
    <xf numFmtId="180" fontId="69" fillId="33" borderId="12" xfId="0" applyNumberFormat="1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180" fontId="68" fillId="33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/>
    </xf>
    <xf numFmtId="180" fontId="50" fillId="0" borderId="16" xfId="0" applyNumberFormat="1" applyFont="1" applyBorder="1" applyAlignment="1">
      <alignment horizontal="center" vertical="top"/>
    </xf>
    <xf numFmtId="180" fontId="44" fillId="0" borderId="16" xfId="0" applyNumberFormat="1" applyFont="1" applyBorder="1" applyAlignment="1">
      <alignment horizontal="center" vertical="top"/>
    </xf>
    <xf numFmtId="49" fontId="65" fillId="0" borderId="12" xfId="0" applyNumberFormat="1" applyFont="1" applyFill="1" applyBorder="1" applyAlignment="1">
      <alignment horizontal="center" vertical="top"/>
    </xf>
    <xf numFmtId="49" fontId="65" fillId="0" borderId="47" xfId="0" applyNumberFormat="1" applyFont="1" applyFill="1" applyBorder="1" applyAlignment="1">
      <alignment horizontal="center" vertical="top"/>
    </xf>
    <xf numFmtId="49" fontId="30" fillId="36" borderId="13" xfId="0" applyNumberFormat="1" applyFont="1" applyFill="1" applyBorder="1" applyAlignment="1">
      <alignment horizontal="center" vertical="top" wrapText="1"/>
    </xf>
    <xf numFmtId="0" fontId="30" fillId="36" borderId="29" xfId="0" applyFont="1" applyFill="1" applyBorder="1" applyAlignment="1">
      <alignment horizontal="justify" vertical="top" wrapText="1"/>
    </xf>
    <xf numFmtId="0" fontId="25" fillId="36" borderId="41" xfId="0" applyFont="1" applyFill="1" applyBorder="1" applyAlignment="1">
      <alignment horizontal="center" vertical="top" wrapText="1"/>
    </xf>
    <xf numFmtId="0" fontId="14" fillId="36" borderId="42" xfId="42" applyFont="1" applyFill="1" applyBorder="1" applyAlignment="1" applyProtection="1">
      <alignment horizontal="center" vertical="top" wrapText="1"/>
      <protection/>
    </xf>
    <xf numFmtId="0" fontId="70" fillId="36" borderId="42" xfId="42" applyFont="1" applyFill="1" applyBorder="1" applyAlignment="1" applyProtection="1">
      <alignment horizontal="center" vertical="top" wrapText="1"/>
      <protection/>
    </xf>
    <xf numFmtId="0" fontId="72" fillId="36" borderId="42" xfId="42" applyFont="1" applyFill="1" applyBorder="1" applyAlignment="1" applyProtection="1">
      <alignment horizontal="center" vertical="top" wrapText="1"/>
      <protection/>
    </xf>
    <xf numFmtId="0" fontId="70" fillId="36" borderId="28" xfId="42" applyFont="1" applyFill="1" applyBorder="1" applyAlignment="1" applyProtection="1">
      <alignment horizontal="center" vertical="top" wrapText="1"/>
      <protection/>
    </xf>
    <xf numFmtId="0" fontId="44" fillId="0" borderId="15" xfId="42" applyFont="1" applyFill="1" applyBorder="1" applyAlignment="1" applyProtection="1">
      <alignment horizontal="center" vertical="top" wrapText="1"/>
      <protection/>
    </xf>
    <xf numFmtId="180" fontId="69" fillId="33" borderId="15" xfId="0" applyNumberFormat="1" applyFont="1" applyFill="1" applyBorder="1" applyAlignment="1">
      <alignment horizontal="center" vertical="top" wrapText="1"/>
    </xf>
    <xf numFmtId="0" fontId="69" fillId="0" borderId="15" xfId="0" applyFont="1" applyFill="1" applyBorder="1" applyAlignment="1">
      <alignment horizontal="center" vertical="top" wrapText="1"/>
    </xf>
    <xf numFmtId="180" fontId="68" fillId="33" borderId="15" xfId="0" applyNumberFormat="1" applyFont="1" applyFill="1" applyBorder="1" applyAlignment="1">
      <alignment horizontal="center" vertical="top" wrapText="1"/>
    </xf>
    <xf numFmtId="195" fontId="53" fillId="34" borderId="14" xfId="60" applyNumberFormat="1" applyFont="1" applyFill="1" applyBorder="1" applyAlignment="1">
      <alignment horizontal="center" vertical="top" wrapText="1"/>
    </xf>
    <xf numFmtId="195" fontId="63" fillId="34" borderId="14" xfId="60" applyNumberFormat="1" applyFont="1" applyFill="1" applyBorder="1" applyAlignment="1">
      <alignment horizontal="center" vertical="top" wrapText="1"/>
    </xf>
    <xf numFmtId="195" fontId="53" fillId="34" borderId="17" xfId="60" applyNumberFormat="1" applyFont="1" applyFill="1" applyBorder="1" applyAlignment="1">
      <alignment horizontal="center" vertical="top" wrapText="1"/>
    </xf>
    <xf numFmtId="2" fontId="83" fillId="36" borderId="14" xfId="0" applyNumberFormat="1" applyFont="1" applyFill="1" applyBorder="1" applyAlignment="1">
      <alignment horizontal="center" vertical="top" wrapText="1"/>
    </xf>
    <xf numFmtId="180" fontId="83" fillId="36" borderId="14" xfId="0" applyNumberFormat="1" applyFont="1" applyFill="1" applyBorder="1" applyAlignment="1">
      <alignment horizontal="center" vertical="top" wrapText="1"/>
    </xf>
    <xf numFmtId="4" fontId="83" fillId="36" borderId="14" xfId="0" applyNumberFormat="1" applyFont="1" applyFill="1" applyBorder="1" applyAlignment="1">
      <alignment horizontal="center" vertical="top" wrapText="1"/>
    </xf>
    <xf numFmtId="185" fontId="83" fillId="36" borderId="14" xfId="0" applyNumberFormat="1" applyFont="1" applyFill="1" applyBorder="1" applyAlignment="1">
      <alignment horizontal="center" vertical="top" wrapText="1"/>
    </xf>
    <xf numFmtId="0" fontId="79" fillId="0" borderId="16" xfId="42" applyFont="1" applyFill="1" applyBorder="1" applyAlignment="1" applyProtection="1">
      <alignment horizontal="center" vertical="top" wrapText="1"/>
      <protection/>
    </xf>
    <xf numFmtId="180" fontId="79" fillId="33" borderId="16" xfId="0" applyNumberFormat="1" applyFont="1" applyFill="1" applyBorder="1" applyAlignment="1">
      <alignment horizontal="center" vertical="top" wrapText="1"/>
    </xf>
    <xf numFmtId="0" fontId="79" fillId="0" borderId="16" xfId="0" applyFont="1" applyFill="1" applyBorder="1" applyAlignment="1">
      <alignment horizontal="center" vertical="top" wrapText="1"/>
    </xf>
    <xf numFmtId="180" fontId="83" fillId="33" borderId="40" xfId="0" applyNumberFormat="1" applyFont="1" applyFill="1" applyBorder="1" applyAlignment="1">
      <alignment horizontal="center" vertical="top" wrapText="1"/>
    </xf>
    <xf numFmtId="180" fontId="79" fillId="33" borderId="16" xfId="0" applyNumberFormat="1" applyFont="1" applyFill="1" applyBorder="1" applyAlignment="1">
      <alignment horizontal="center" vertical="top"/>
    </xf>
    <xf numFmtId="0" fontId="84" fillId="0" borderId="16" xfId="0" applyFont="1" applyFill="1" applyBorder="1" applyAlignment="1">
      <alignment horizontal="center" vertical="top"/>
    </xf>
    <xf numFmtId="180" fontId="84" fillId="0" borderId="15" xfId="0" applyNumberFormat="1" applyFont="1" applyBorder="1" applyAlignment="1">
      <alignment horizontal="center" vertical="top"/>
    </xf>
    <xf numFmtId="180" fontId="79" fillId="0" borderId="15" xfId="0" applyNumberFormat="1" applyFont="1" applyBorder="1" applyAlignment="1">
      <alignment horizontal="center" vertical="top"/>
    </xf>
    <xf numFmtId="180" fontId="83" fillId="36" borderId="14" xfId="0" applyNumberFormat="1" applyFont="1" applyFill="1" applyBorder="1" applyAlignment="1">
      <alignment wrapText="1"/>
    </xf>
    <xf numFmtId="180" fontId="84" fillId="33" borderId="21" xfId="0" applyNumberFormat="1" applyFont="1" applyFill="1" applyBorder="1" applyAlignment="1">
      <alignment horizontal="center" vertical="top"/>
    </xf>
    <xf numFmtId="0" fontId="84" fillId="0" borderId="21" xfId="0" applyFont="1" applyFill="1" applyBorder="1" applyAlignment="1">
      <alignment horizontal="center" vertical="top"/>
    </xf>
    <xf numFmtId="180" fontId="84" fillId="33" borderId="10" xfId="0" applyNumberFormat="1" applyFont="1" applyFill="1" applyBorder="1" applyAlignment="1">
      <alignment horizontal="center" vertical="top"/>
    </xf>
    <xf numFmtId="0" fontId="84" fillId="33" borderId="10" xfId="0" applyFont="1" applyFill="1" applyBorder="1" applyAlignment="1">
      <alignment horizontal="center" vertical="top"/>
    </xf>
    <xf numFmtId="0" fontId="84" fillId="0" borderId="10" xfId="0" applyFont="1" applyFill="1" applyBorder="1" applyAlignment="1">
      <alignment horizontal="center" vertical="top"/>
    </xf>
    <xf numFmtId="180" fontId="79" fillId="33" borderId="10" xfId="0" applyNumberFormat="1" applyFont="1" applyFill="1" applyBorder="1" applyAlignment="1">
      <alignment horizontal="center" vertical="top"/>
    </xf>
    <xf numFmtId="0" fontId="39" fillId="34" borderId="42" xfId="0" applyFont="1" applyFill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right" wrapText="1"/>
    </xf>
    <xf numFmtId="180" fontId="40" fillId="36" borderId="14" xfId="0" applyNumberFormat="1" applyFont="1" applyFill="1" applyBorder="1" applyAlignment="1">
      <alignment horizontal="right" wrapText="1"/>
    </xf>
    <xf numFmtId="0" fontId="63" fillId="34" borderId="17" xfId="0" applyFont="1" applyFill="1" applyBorder="1" applyAlignment="1">
      <alignment horizontal="center" vertical="center" wrapText="1"/>
    </xf>
    <xf numFmtId="0" fontId="58" fillId="35" borderId="35" xfId="0" applyFont="1" applyFill="1" applyBorder="1" applyAlignment="1">
      <alignment horizontal="justify" vertical="top" wrapText="1"/>
    </xf>
    <xf numFmtId="0" fontId="47" fillId="35" borderId="37" xfId="0" applyFont="1" applyFill="1" applyBorder="1" applyAlignment="1">
      <alignment horizontal="justify" vertical="top" wrapText="1"/>
    </xf>
    <xf numFmtId="181" fontId="4" fillId="0" borderId="10" xfId="0" applyNumberFormat="1" applyFont="1" applyFill="1" applyBorder="1" applyAlignment="1">
      <alignment vertical="center" wrapText="1"/>
    </xf>
    <xf numFmtId="181" fontId="4" fillId="36" borderId="10" xfId="0" applyNumberFormat="1" applyFont="1" applyFill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3" fillId="33" borderId="12" xfId="0" applyNumberFormat="1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 wrapText="1"/>
    </xf>
    <xf numFmtId="181" fontId="3" fillId="33" borderId="21" xfId="0" applyNumberFormat="1" applyFont="1" applyFill="1" applyBorder="1" applyAlignment="1">
      <alignment vertical="center" wrapText="1"/>
    </xf>
    <xf numFmtId="181" fontId="27" fillId="0" borderId="10" xfId="0" applyNumberFormat="1" applyFont="1" applyBorder="1" applyAlignment="1">
      <alignment vertical="center"/>
    </xf>
    <xf numFmtId="0" fontId="62" fillId="35" borderId="10" xfId="0" applyFont="1" applyFill="1" applyBorder="1" applyAlignment="1">
      <alignment horizontal="justify" vertical="top"/>
    </xf>
    <xf numFmtId="0" fontId="62" fillId="35" borderId="10" xfId="0" applyFont="1" applyFill="1" applyBorder="1" applyAlignment="1">
      <alignment horizontal="justify" vertical="top" wrapText="1"/>
    </xf>
    <xf numFmtId="0" fontId="62" fillId="35" borderId="0" xfId="0" applyFont="1" applyFill="1" applyAlignment="1">
      <alignment horizontal="justify" vertical="top"/>
    </xf>
    <xf numFmtId="0" fontId="62" fillId="35" borderId="10" xfId="0" applyFont="1" applyFill="1" applyBorder="1" applyAlignment="1">
      <alignment horizontal="center" vertical="top" wrapText="1"/>
    </xf>
    <xf numFmtId="0" fontId="47" fillId="34" borderId="18" xfId="0" applyFont="1" applyFill="1" applyBorder="1" applyAlignment="1">
      <alignment horizontal="justify" vertical="top" wrapText="1"/>
    </xf>
    <xf numFmtId="0" fontId="3" fillId="34" borderId="19" xfId="0" applyFont="1" applyFill="1" applyBorder="1" applyAlignment="1">
      <alignment horizontal="center" vertical="top" wrapText="1"/>
    </xf>
    <xf numFmtId="180" fontId="3" fillId="34" borderId="19" xfId="0" applyNumberFormat="1" applyFont="1" applyFill="1" applyBorder="1" applyAlignment="1">
      <alignment vertical="center" wrapText="1"/>
    </xf>
    <xf numFmtId="0" fontId="47" fillId="34" borderId="19" xfId="0" applyFont="1" applyFill="1" applyBorder="1" applyAlignment="1">
      <alignment horizontal="center" vertical="top" wrapText="1"/>
    </xf>
    <xf numFmtId="0" fontId="42" fillId="34" borderId="20" xfId="0" applyFont="1" applyFill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center" vertical="top" wrapText="1"/>
    </xf>
    <xf numFmtId="0" fontId="74" fillId="35" borderId="0" xfId="0" applyFont="1" applyFill="1" applyBorder="1" applyAlignment="1">
      <alignment horizontal="justify" vertical="top" wrapText="1"/>
    </xf>
    <xf numFmtId="0" fontId="62" fillId="35" borderId="10" xfId="0" applyFont="1" applyFill="1" applyBorder="1" applyAlignment="1">
      <alignment horizontal="left" vertical="top" wrapText="1"/>
    </xf>
    <xf numFmtId="0" fontId="77" fillId="35" borderId="0" xfId="0" applyFont="1" applyFill="1" applyBorder="1" applyAlignment="1">
      <alignment horizontal="justify" vertical="top"/>
    </xf>
    <xf numFmtId="0" fontId="73" fillId="35" borderId="10" xfId="0" applyFont="1" applyFill="1" applyBorder="1" applyAlignment="1">
      <alignment horizontal="left" vertical="top" wrapText="1"/>
    </xf>
    <xf numFmtId="0" fontId="68" fillId="35" borderId="10" xfId="0" applyFont="1" applyFill="1" applyBorder="1" applyAlignment="1">
      <alignment horizontal="left" vertical="top" wrapText="1"/>
    </xf>
    <xf numFmtId="180" fontId="71" fillId="33" borderId="22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80" fontId="46" fillId="34" borderId="22" xfId="0" applyNumberFormat="1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6" fillId="36" borderId="16" xfId="42" applyFont="1" applyFill="1" applyBorder="1" applyAlignment="1" applyProtection="1">
      <alignment horizontal="left" vertical="top"/>
      <protection/>
    </xf>
    <xf numFmtId="180" fontId="46" fillId="33" borderId="2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0" fontId="33" fillId="33" borderId="22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6" fillId="0" borderId="16" xfId="42" applyFont="1" applyFill="1" applyBorder="1" applyAlignment="1" applyProtection="1">
      <alignment horizontal="left" vertical="top" wrapText="1"/>
      <protection/>
    </xf>
    <xf numFmtId="0" fontId="6" fillId="0" borderId="16" xfId="42" applyFont="1" applyFill="1" applyBorder="1" applyAlignment="1" applyProtection="1">
      <alignment horizontal="left" vertical="top"/>
      <protection/>
    </xf>
    <xf numFmtId="0" fontId="6" fillId="0" borderId="15" xfId="42" applyFont="1" applyFill="1" applyBorder="1" applyAlignment="1" applyProtection="1">
      <alignment horizontal="left" vertical="top" wrapText="1"/>
      <protection/>
    </xf>
    <xf numFmtId="0" fontId="30" fillId="0" borderId="12" xfId="42" applyFont="1" applyFill="1" applyBorder="1" applyAlignment="1" applyProtection="1">
      <alignment horizontal="center" vertical="center"/>
      <protection/>
    </xf>
    <xf numFmtId="0" fontId="30" fillId="0" borderId="10" xfId="42" applyFont="1" applyFill="1" applyBorder="1" applyAlignment="1" applyProtection="1">
      <alignment horizontal="center" vertical="center"/>
      <protection/>
    </xf>
    <xf numFmtId="0" fontId="42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40" fillId="0" borderId="44" xfId="0" applyFont="1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28" fillId="0" borderId="12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6" fillId="0" borderId="15" xfId="42" applyFont="1" applyFill="1" applyBorder="1" applyAlignment="1" applyProtection="1">
      <alignment vertical="top"/>
      <protection/>
    </xf>
    <xf numFmtId="0" fontId="13" fillId="0" borderId="10" xfId="0" applyFont="1" applyBorder="1" applyAlignment="1">
      <alignment horizontal="center" vertical="top" wrapText="1"/>
    </xf>
    <xf numFmtId="49" fontId="25" fillId="0" borderId="4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2" fillId="0" borderId="40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180" fontId="1" fillId="0" borderId="50" xfId="0" applyNumberFormat="1" applyFont="1" applyBorder="1" applyAlignment="1">
      <alignment horizontal="center" vertical="top"/>
    </xf>
    <xf numFmtId="0" fontId="77" fillId="35" borderId="22" xfId="0" applyFont="1" applyFill="1" applyBorder="1" applyAlignment="1">
      <alignment horizontal="justify" vertical="top" wrapText="1"/>
    </xf>
    <xf numFmtId="0" fontId="0" fillId="0" borderId="51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77" fillId="35" borderId="22" xfId="0" applyFont="1" applyFill="1" applyBorder="1" applyAlignment="1">
      <alignment horizontal="justify" vertical="top"/>
    </xf>
    <xf numFmtId="0" fontId="0" fillId="0" borderId="51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78" fillId="35" borderId="0" xfId="0" applyFont="1" applyFill="1" applyBorder="1" applyAlignment="1">
      <alignment horizontal="justify" vertical="top"/>
    </xf>
    <xf numFmtId="0" fontId="79" fillId="35" borderId="0" xfId="0" applyFont="1" applyFill="1" applyAlignment="1">
      <alignment horizontal="justify" vertical="top"/>
    </xf>
    <xf numFmtId="0" fontId="62" fillId="35" borderId="0" xfId="0" applyFont="1" applyFill="1" applyAlignment="1">
      <alignment horizontal="justify" vertical="top"/>
    </xf>
    <xf numFmtId="0" fontId="74" fillId="35" borderId="22" xfId="0" applyFont="1" applyFill="1" applyBorder="1" applyAlignment="1">
      <alignment horizontal="justify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0" fillId="0" borderId="10" xfId="42" applyFont="1" applyBorder="1" applyAlignment="1" applyProtection="1">
      <alignment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6" fillId="34" borderId="52" xfId="0" applyFont="1" applyFill="1" applyBorder="1" applyAlignment="1">
      <alignment horizontal="left" vertical="top" wrapText="1"/>
    </xf>
    <xf numFmtId="0" fontId="0" fillId="34" borderId="53" xfId="0" applyFill="1" applyBorder="1" applyAlignment="1">
      <alignment wrapText="1"/>
    </xf>
    <xf numFmtId="0" fontId="0" fillId="34" borderId="54" xfId="0" applyFill="1" applyBorder="1" applyAlignment="1">
      <alignment wrapText="1"/>
    </xf>
    <xf numFmtId="0" fontId="19" fillId="34" borderId="10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vertical="top"/>
    </xf>
    <xf numFmtId="0" fontId="30" fillId="0" borderId="40" xfId="42" applyNumberFormat="1" applyFont="1" applyFill="1" applyBorder="1" applyAlignment="1" applyProtection="1">
      <alignment horizontal="left" vertical="center" wrapText="1"/>
      <protection/>
    </xf>
    <xf numFmtId="0" fontId="30" fillId="0" borderId="16" xfId="42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justify" vertical="top" wrapText="1"/>
    </xf>
    <xf numFmtId="0" fontId="0" fillId="0" borderId="56" xfId="0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6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9" xfId="0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0" fontId="86" fillId="0" borderId="0" xfId="0" applyFont="1" applyAlignment="1">
      <alignment horizontal="center" vertical="top" wrapText="1"/>
    </xf>
    <xf numFmtId="0" fontId="87" fillId="0" borderId="0" xfId="0" applyFont="1" applyAlignment="1">
      <alignment wrapText="1"/>
    </xf>
    <xf numFmtId="0" fontId="79" fillId="37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122" fillId="37" borderId="10" xfId="0" applyFont="1" applyFill="1" applyBorder="1" applyAlignment="1">
      <alignment horizontal="justify" vertical="center" wrapText="1"/>
    </xf>
    <xf numFmtId="0" fontId="79" fillId="37" borderId="10" xfId="0" applyFont="1" applyFill="1" applyBorder="1" applyAlignment="1">
      <alignment horizontal="justify" vertical="center" wrapText="1"/>
    </xf>
    <xf numFmtId="0" fontId="122" fillId="37" borderId="1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C34">
      <selection activeCell="M45" sqref="M45"/>
    </sheetView>
  </sheetViews>
  <sheetFormatPr defaultColWidth="9.00390625" defaultRowHeight="12.75" outlineLevelCol="1"/>
  <cols>
    <col min="1" max="1" width="4.75390625" style="0" customWidth="1"/>
    <col min="2" max="2" width="50.00390625" style="5" customWidth="1"/>
    <col min="3" max="3" width="15.25390625" style="6" customWidth="1"/>
    <col min="4" max="4" width="15.625" style="0" customWidth="1"/>
    <col min="5" max="5" width="19.875" style="276" customWidth="1"/>
    <col min="6" max="6" width="3.375" style="0" customWidth="1"/>
    <col min="7" max="7" width="2.625" style="0" customWidth="1"/>
    <col min="8" max="8" width="17.125" style="247" customWidth="1" outlineLevel="1"/>
    <col min="9" max="9" width="19.00390625" style="639" customWidth="1" outlineLevel="1"/>
    <col min="10" max="10" width="2.625" style="0" customWidth="1" outlineLevel="1"/>
    <col min="11" max="11" width="2.75390625" style="0" customWidth="1" outlineLevel="1"/>
    <col min="12" max="12" width="16.375" style="201" customWidth="1"/>
    <col min="13" max="13" width="19.375" style="13" customWidth="1"/>
    <col min="14" max="14" width="2.75390625" style="0" customWidth="1"/>
    <col min="15" max="15" width="2.125" style="0" customWidth="1"/>
    <col min="16" max="16" width="10.75390625" style="0" customWidth="1"/>
    <col min="17" max="17" width="16.75390625" style="0" customWidth="1"/>
    <col min="18" max="18" width="18.125" style="0" customWidth="1"/>
    <col min="19" max="19" width="19.625" style="0" customWidth="1"/>
    <col min="20" max="20" width="14.625" style="0" customWidth="1"/>
  </cols>
  <sheetData>
    <row r="1" spans="1:16" ht="40.5" customHeight="1">
      <c r="A1" s="828" t="s">
        <v>351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</row>
    <row r="2" spans="1:16" ht="29.25" customHeight="1">
      <c r="A2" s="830" t="s">
        <v>283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1"/>
      <c r="N2" s="830"/>
      <c r="O2" s="830"/>
      <c r="P2" s="830"/>
    </row>
    <row r="3" spans="1:16" ht="29.25" customHeight="1">
      <c r="A3" s="823" t="s">
        <v>289</v>
      </c>
      <c r="B3" s="817" t="s">
        <v>290</v>
      </c>
      <c r="C3" s="822" t="s">
        <v>291</v>
      </c>
      <c r="D3" s="823" t="s">
        <v>292</v>
      </c>
      <c r="E3" s="823"/>
      <c r="F3" s="823"/>
      <c r="G3" s="823"/>
      <c r="H3" s="823" t="s">
        <v>293</v>
      </c>
      <c r="I3" s="823"/>
      <c r="J3" s="823"/>
      <c r="K3" s="823"/>
      <c r="L3" s="823" t="s">
        <v>294</v>
      </c>
      <c r="M3" s="823"/>
      <c r="N3" s="823"/>
      <c r="O3" s="823"/>
      <c r="P3" s="822" t="s">
        <v>295</v>
      </c>
    </row>
    <row r="4" spans="1:16" ht="59.25" customHeight="1">
      <c r="A4" s="823"/>
      <c r="B4" s="817"/>
      <c r="C4" s="822"/>
      <c r="D4" s="1" t="s">
        <v>296</v>
      </c>
      <c r="E4" s="226" t="s">
        <v>297</v>
      </c>
      <c r="F4" s="1" t="s">
        <v>298</v>
      </c>
      <c r="G4" s="1" t="s">
        <v>299</v>
      </c>
      <c r="H4" s="237" t="s">
        <v>296</v>
      </c>
      <c r="I4" s="615" t="s">
        <v>297</v>
      </c>
      <c r="J4" s="1" t="s">
        <v>298</v>
      </c>
      <c r="K4" s="1" t="s">
        <v>299</v>
      </c>
      <c r="L4" s="248" t="s">
        <v>296</v>
      </c>
      <c r="M4" s="220" t="s">
        <v>297</v>
      </c>
      <c r="N4" s="1" t="s">
        <v>298</v>
      </c>
      <c r="O4" s="1" t="s">
        <v>299</v>
      </c>
      <c r="P4" s="822"/>
    </row>
    <row r="5" spans="1:16" ht="15" customHeight="1">
      <c r="A5" s="37">
        <v>1</v>
      </c>
      <c r="B5" s="38">
        <v>2</v>
      </c>
      <c r="C5" s="39">
        <v>3</v>
      </c>
      <c r="D5" s="37">
        <v>4</v>
      </c>
      <c r="E5" s="227">
        <v>5</v>
      </c>
      <c r="F5" s="37">
        <v>6</v>
      </c>
      <c r="G5" s="37">
        <v>7</v>
      </c>
      <c r="H5" s="238">
        <v>8</v>
      </c>
      <c r="I5" s="616">
        <v>9</v>
      </c>
      <c r="J5" s="37">
        <v>10</v>
      </c>
      <c r="K5" s="37">
        <v>11</v>
      </c>
      <c r="L5" s="249">
        <v>12</v>
      </c>
      <c r="M5" s="221">
        <v>13</v>
      </c>
      <c r="N5" s="37">
        <v>14</v>
      </c>
      <c r="O5" s="37">
        <v>15</v>
      </c>
      <c r="P5" s="37">
        <v>16</v>
      </c>
    </row>
    <row r="6" spans="1:16" ht="16.5" customHeight="1" thickBot="1">
      <c r="A6" s="816" t="s">
        <v>320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</row>
    <row r="7" spans="1:18" s="14" customFormat="1" ht="54.75" customHeight="1" thickBot="1">
      <c r="A7" s="408" t="s">
        <v>273</v>
      </c>
      <c r="B7" s="296" t="s">
        <v>321</v>
      </c>
      <c r="C7" s="297" t="s">
        <v>272</v>
      </c>
      <c r="D7" s="404">
        <f>SUM(D8:D11)</f>
        <v>0</v>
      </c>
      <c r="E7" s="513">
        <f>E8+E9+E10+E11</f>
        <v>4713790.3</v>
      </c>
      <c r="F7" s="299"/>
      <c r="G7" s="299"/>
      <c r="H7" s="409">
        <f>SUM(H8:H11)</f>
        <v>0</v>
      </c>
      <c r="I7" s="617">
        <f>SUM(I8:I11)</f>
        <v>4567245.16458</v>
      </c>
      <c r="J7" s="299"/>
      <c r="K7" s="299"/>
      <c r="L7" s="410">
        <f>SUM(L8:L11)</f>
        <v>0</v>
      </c>
      <c r="M7" s="299">
        <f>SUM(M8:M11)</f>
        <v>4567245.16458</v>
      </c>
      <c r="N7" s="411"/>
      <c r="O7" s="412"/>
      <c r="P7" s="413"/>
      <c r="R7" s="225"/>
    </row>
    <row r="8" spans="1:19" ht="84.75" customHeight="1">
      <c r="A8" s="54" t="s">
        <v>284</v>
      </c>
      <c r="B8" s="86" t="s">
        <v>27</v>
      </c>
      <c r="C8" s="55" t="s">
        <v>274</v>
      </c>
      <c r="D8" s="55"/>
      <c r="E8" s="514">
        <v>4695735</v>
      </c>
      <c r="F8" s="55"/>
      <c r="G8" s="55"/>
      <c r="H8" s="239"/>
      <c r="I8" s="618">
        <v>4555277.238</v>
      </c>
      <c r="J8" s="56"/>
      <c r="K8" s="56"/>
      <c r="L8" s="250">
        <f aca="true" t="shared" si="0" ref="L8:M11">H8</f>
        <v>0</v>
      </c>
      <c r="M8" s="222">
        <f t="shared" si="0"/>
        <v>4555277.238</v>
      </c>
      <c r="N8" s="57"/>
      <c r="O8" s="58"/>
      <c r="P8" s="58"/>
      <c r="Q8" s="159"/>
      <c r="R8" s="225"/>
      <c r="S8" s="159"/>
    </row>
    <row r="9" spans="1:19" ht="114.75" customHeight="1">
      <c r="A9" s="51" t="s">
        <v>285</v>
      </c>
      <c r="B9" s="152" t="s">
        <v>40</v>
      </c>
      <c r="C9" s="15" t="s">
        <v>274</v>
      </c>
      <c r="D9" s="15"/>
      <c r="E9" s="514">
        <v>6985.5</v>
      </c>
      <c r="F9" s="15"/>
      <c r="G9" s="15"/>
      <c r="H9" s="240"/>
      <c r="I9" s="542">
        <v>5987.39899</v>
      </c>
      <c r="J9" s="26"/>
      <c r="K9" s="26"/>
      <c r="L9" s="250">
        <f t="shared" si="0"/>
        <v>0</v>
      </c>
      <c r="M9" s="222">
        <f t="shared" si="0"/>
        <v>5987.39899</v>
      </c>
      <c r="N9" s="16"/>
      <c r="O9" s="20"/>
      <c r="P9" s="20"/>
      <c r="Q9" s="159"/>
      <c r="R9" s="225"/>
      <c r="S9" s="159"/>
    </row>
    <row r="10" spans="1:19" ht="129" customHeight="1">
      <c r="A10" s="51" t="s">
        <v>286</v>
      </c>
      <c r="B10" s="87" t="s">
        <v>28</v>
      </c>
      <c r="C10" s="15" t="s">
        <v>274</v>
      </c>
      <c r="D10" s="27"/>
      <c r="E10" s="515">
        <v>1114.7</v>
      </c>
      <c r="F10" s="15"/>
      <c r="G10" s="15"/>
      <c r="H10" s="240"/>
      <c r="I10" s="542">
        <v>565.27659</v>
      </c>
      <c r="J10" s="23"/>
      <c r="K10" s="23"/>
      <c r="L10" s="250">
        <f t="shared" si="0"/>
        <v>0</v>
      </c>
      <c r="M10" s="222">
        <f t="shared" si="0"/>
        <v>565.27659</v>
      </c>
      <c r="N10" s="16"/>
      <c r="O10" s="20"/>
      <c r="P10" s="20"/>
      <c r="Q10" s="159"/>
      <c r="R10" s="225"/>
      <c r="S10" s="159"/>
    </row>
    <row r="11" spans="1:19" ht="76.5" customHeight="1" thickBot="1">
      <c r="A11" s="61" t="s">
        <v>287</v>
      </c>
      <c r="B11" s="91" t="s">
        <v>34</v>
      </c>
      <c r="C11" s="62" t="s">
        <v>274</v>
      </c>
      <c r="D11" s="63"/>
      <c r="E11" s="516">
        <v>9955.1</v>
      </c>
      <c r="F11" s="62"/>
      <c r="G11" s="62"/>
      <c r="H11" s="241"/>
      <c r="I11" s="619">
        <v>5415.251</v>
      </c>
      <c r="J11" s="64"/>
      <c r="K11" s="64"/>
      <c r="L11" s="250">
        <f t="shared" si="0"/>
        <v>0</v>
      </c>
      <c r="M11" s="222">
        <f t="shared" si="0"/>
        <v>5415.251</v>
      </c>
      <c r="N11" s="65"/>
      <c r="O11" s="66"/>
      <c r="P11" s="66"/>
      <c r="Q11" s="159"/>
      <c r="R11" s="225"/>
      <c r="S11" s="159"/>
    </row>
    <row r="12" spans="1:19" ht="45" customHeight="1" thickBot="1">
      <c r="A12" s="403" t="s">
        <v>275</v>
      </c>
      <c r="B12" s="296" t="s">
        <v>35</v>
      </c>
      <c r="C12" s="297"/>
      <c r="D12" s="404">
        <f>SUM(D13:D14)</f>
        <v>4781.9</v>
      </c>
      <c r="E12" s="513">
        <f>SUM(E13:E14)</f>
        <v>10287.800000000001</v>
      </c>
      <c r="F12" s="297"/>
      <c r="G12" s="297"/>
      <c r="H12" s="300">
        <f>SUM(H13:H14)</f>
        <v>4257.5744</v>
      </c>
      <c r="I12" s="513">
        <f>SUM(I13:I14)</f>
        <v>7952.87892</v>
      </c>
      <c r="J12" s="405"/>
      <c r="K12" s="405"/>
      <c r="L12" s="405">
        <f>SUM(L13:L14)</f>
        <v>4257.5744</v>
      </c>
      <c r="M12" s="405">
        <f>SUM(M13:M14)</f>
        <v>7952.87892</v>
      </c>
      <c r="N12" s="404"/>
      <c r="O12" s="406"/>
      <c r="P12" s="407"/>
      <c r="Q12" s="159"/>
      <c r="R12" s="225"/>
      <c r="S12" s="159"/>
    </row>
    <row r="13" spans="1:19" ht="105" customHeight="1">
      <c r="A13" s="54" t="s">
        <v>288</v>
      </c>
      <c r="B13" s="86" t="s">
        <v>36</v>
      </c>
      <c r="C13" s="350" t="s">
        <v>274</v>
      </c>
      <c r="D13" s="350"/>
      <c r="E13" s="514">
        <v>9238.1</v>
      </c>
      <c r="F13" s="350"/>
      <c r="G13" s="350"/>
      <c r="H13" s="351"/>
      <c r="I13" s="618">
        <v>7018.2832</v>
      </c>
      <c r="J13" s="352"/>
      <c r="K13" s="352"/>
      <c r="L13" s="250">
        <f>H13</f>
        <v>0</v>
      </c>
      <c r="M13" s="222">
        <f>I13</f>
        <v>7018.2832</v>
      </c>
      <c r="N13" s="68"/>
      <c r="O13" s="58"/>
      <c r="P13" s="58"/>
      <c r="Q13" s="159"/>
      <c r="R13" s="225"/>
      <c r="S13" s="159"/>
    </row>
    <row r="14" spans="1:19" ht="122.25" customHeight="1" thickBot="1">
      <c r="A14" s="61" t="s">
        <v>322</v>
      </c>
      <c r="B14" s="88" t="s">
        <v>177</v>
      </c>
      <c r="C14" s="353" t="s">
        <v>274</v>
      </c>
      <c r="D14" s="353">
        <v>4781.9</v>
      </c>
      <c r="E14" s="516">
        <v>1049.7</v>
      </c>
      <c r="F14" s="353"/>
      <c r="G14" s="353"/>
      <c r="H14" s="353">
        <v>4257.5744</v>
      </c>
      <c r="I14" s="516">
        <v>934.59572</v>
      </c>
      <c r="J14" s="354"/>
      <c r="K14" s="354"/>
      <c r="L14" s="250">
        <f>H14</f>
        <v>4257.5744</v>
      </c>
      <c r="M14" s="222">
        <f>I14</f>
        <v>934.59572</v>
      </c>
      <c r="N14" s="69"/>
      <c r="O14" s="66"/>
      <c r="P14" s="66"/>
      <c r="Q14" s="159"/>
      <c r="R14" s="225"/>
      <c r="S14" s="159"/>
    </row>
    <row r="15" spans="1:19" ht="42.75" customHeight="1" thickBot="1">
      <c r="A15" s="295" t="s">
        <v>276</v>
      </c>
      <c r="B15" s="296" t="s">
        <v>323</v>
      </c>
      <c r="C15" s="398" t="s">
        <v>274</v>
      </c>
      <c r="D15" s="398"/>
      <c r="E15" s="517">
        <f>SUM(E16:E16)</f>
        <v>22262</v>
      </c>
      <c r="F15" s="399"/>
      <c r="G15" s="399"/>
      <c r="H15" s="400">
        <f aca="true" t="shared" si="1" ref="H15:M15">SUM(H16)</f>
        <v>0</v>
      </c>
      <c r="I15" s="620">
        <f t="shared" si="1"/>
        <v>15377.149</v>
      </c>
      <c r="J15" s="400">
        <f t="shared" si="1"/>
        <v>0</v>
      </c>
      <c r="K15" s="400">
        <f t="shared" si="1"/>
        <v>0</v>
      </c>
      <c r="L15" s="400">
        <f t="shared" si="1"/>
        <v>0</v>
      </c>
      <c r="M15" s="400">
        <f t="shared" si="1"/>
        <v>15377.149</v>
      </c>
      <c r="N15" s="401"/>
      <c r="O15" s="401"/>
      <c r="P15" s="402"/>
      <c r="Q15" s="159"/>
      <c r="R15" s="225"/>
      <c r="S15" s="159"/>
    </row>
    <row r="16" spans="1:19" ht="90.75" customHeight="1" thickBot="1">
      <c r="A16" s="70" t="s">
        <v>271</v>
      </c>
      <c r="B16" s="92" t="s">
        <v>324</v>
      </c>
      <c r="C16" s="355" t="s">
        <v>274</v>
      </c>
      <c r="D16" s="355"/>
      <c r="E16" s="514">
        <v>22262</v>
      </c>
      <c r="F16" s="355"/>
      <c r="G16" s="355"/>
      <c r="H16" s="356"/>
      <c r="I16" s="618">
        <v>15377.149</v>
      </c>
      <c r="J16" s="357"/>
      <c r="K16" s="357"/>
      <c r="L16" s="250">
        <f>H16</f>
        <v>0</v>
      </c>
      <c r="M16" s="222">
        <f>I16</f>
        <v>15377.149</v>
      </c>
      <c r="N16" s="72"/>
      <c r="O16" s="73"/>
      <c r="P16" s="73"/>
      <c r="Q16" s="159"/>
      <c r="R16" s="225"/>
      <c r="S16" s="159"/>
    </row>
    <row r="17" spans="1:19" s="224" customFormat="1" ht="114.75" customHeight="1" thickBot="1">
      <c r="A17" s="295" t="s">
        <v>277</v>
      </c>
      <c r="B17" s="296" t="s">
        <v>325</v>
      </c>
      <c r="C17" s="297" t="s">
        <v>178</v>
      </c>
      <c r="D17" s="298">
        <f>SUM(D18:D21)</f>
        <v>0</v>
      </c>
      <c r="E17" s="513">
        <f>E18+E19+E20+E21</f>
        <v>126401.694</v>
      </c>
      <c r="F17" s="298"/>
      <c r="G17" s="298"/>
      <c r="H17" s="300">
        <f aca="true" t="shared" si="2" ref="H17:M17">SUM(H18:H21)</f>
        <v>0</v>
      </c>
      <c r="I17" s="617">
        <f t="shared" si="2"/>
        <v>57675.69286</v>
      </c>
      <c r="J17" s="300">
        <f t="shared" si="2"/>
        <v>0</v>
      </c>
      <c r="K17" s="300">
        <f t="shared" si="2"/>
        <v>0</v>
      </c>
      <c r="L17" s="300">
        <f t="shared" si="2"/>
        <v>0</v>
      </c>
      <c r="M17" s="300">
        <f t="shared" si="2"/>
        <v>57675.69286</v>
      </c>
      <c r="N17" s="301"/>
      <c r="O17" s="301"/>
      <c r="P17" s="301"/>
      <c r="Q17" s="290"/>
      <c r="R17" s="302"/>
      <c r="S17" s="290"/>
    </row>
    <row r="18" spans="1:19" ht="30" customHeight="1">
      <c r="A18" s="824" t="s">
        <v>282</v>
      </c>
      <c r="B18" s="826" t="s">
        <v>142</v>
      </c>
      <c r="C18" s="55" t="s">
        <v>274</v>
      </c>
      <c r="D18" s="67"/>
      <c r="E18" s="514">
        <v>14968.9</v>
      </c>
      <c r="F18" s="76"/>
      <c r="G18" s="76"/>
      <c r="H18" s="239"/>
      <c r="I18" s="618">
        <v>8603.91223</v>
      </c>
      <c r="J18" s="77"/>
      <c r="K18" s="77"/>
      <c r="L18" s="250">
        <f aca="true" t="shared" si="3" ref="L18:M21">H18</f>
        <v>0</v>
      </c>
      <c r="M18" s="222">
        <f t="shared" si="3"/>
        <v>8603.91223</v>
      </c>
      <c r="N18" s="57"/>
      <c r="O18" s="58"/>
      <c r="P18" s="58"/>
      <c r="Q18" s="159"/>
      <c r="R18" s="225"/>
      <c r="S18" s="159"/>
    </row>
    <row r="19" spans="1:19" ht="76.5" customHeight="1">
      <c r="A19" s="825"/>
      <c r="B19" s="827"/>
      <c r="C19" s="27" t="s">
        <v>268</v>
      </c>
      <c r="D19" s="27"/>
      <c r="E19" s="515">
        <v>107679.694</v>
      </c>
      <c r="F19" s="18"/>
      <c r="G19" s="18"/>
      <c r="H19" s="240"/>
      <c r="I19" s="542">
        <v>47430.84028</v>
      </c>
      <c r="J19" s="28"/>
      <c r="K19" s="28"/>
      <c r="L19" s="250">
        <f t="shared" si="3"/>
        <v>0</v>
      </c>
      <c r="M19" s="222">
        <f t="shared" si="3"/>
        <v>47430.84028</v>
      </c>
      <c r="N19" s="17"/>
      <c r="O19" s="20"/>
      <c r="P19" s="20"/>
      <c r="Q19" s="159"/>
      <c r="R19" s="225"/>
      <c r="S19" s="159"/>
    </row>
    <row r="20" spans="1:19" ht="118.5" customHeight="1">
      <c r="A20" s="51" t="s">
        <v>32</v>
      </c>
      <c r="B20" s="87" t="s">
        <v>179</v>
      </c>
      <c r="C20" s="34" t="s">
        <v>274</v>
      </c>
      <c r="D20" s="27"/>
      <c r="E20" s="515">
        <v>2887.5</v>
      </c>
      <c r="F20" s="18"/>
      <c r="G20" s="18"/>
      <c r="H20" s="240"/>
      <c r="I20" s="542">
        <v>1198.65093</v>
      </c>
      <c r="J20" s="28"/>
      <c r="K20" s="28"/>
      <c r="L20" s="250">
        <f t="shared" si="3"/>
        <v>0</v>
      </c>
      <c r="M20" s="222">
        <f t="shared" si="3"/>
        <v>1198.65093</v>
      </c>
      <c r="N20" s="17"/>
      <c r="O20" s="20"/>
      <c r="P20" s="20"/>
      <c r="Q20" s="159"/>
      <c r="R20" s="225"/>
      <c r="S20" s="159"/>
    </row>
    <row r="21" spans="1:19" ht="105" customHeight="1">
      <c r="A21" s="51" t="s">
        <v>41</v>
      </c>
      <c r="B21" s="87" t="s">
        <v>180</v>
      </c>
      <c r="C21" s="34" t="s">
        <v>274</v>
      </c>
      <c r="D21" s="27"/>
      <c r="E21" s="515">
        <v>865.6</v>
      </c>
      <c r="F21" s="18"/>
      <c r="G21" s="18"/>
      <c r="H21" s="240"/>
      <c r="I21" s="542">
        <v>442.28942</v>
      </c>
      <c r="J21" s="28"/>
      <c r="K21" s="28"/>
      <c r="L21" s="250">
        <f t="shared" si="3"/>
        <v>0</v>
      </c>
      <c r="M21" s="222">
        <f t="shared" si="3"/>
        <v>442.28942</v>
      </c>
      <c r="N21" s="17"/>
      <c r="O21" s="20"/>
      <c r="P21" s="20"/>
      <c r="Q21" s="159"/>
      <c r="R21" s="225"/>
      <c r="S21" s="159"/>
    </row>
    <row r="22" spans="1:19" ht="31.5" customHeight="1" thickBot="1">
      <c r="A22" s="388" t="s">
        <v>278</v>
      </c>
      <c r="B22" s="389" t="s">
        <v>0</v>
      </c>
      <c r="C22" s="390" t="s">
        <v>274</v>
      </c>
      <c r="D22" s="391">
        <f aca="true" t="shared" si="4" ref="D22:P22">SUM(D23:D28)</f>
        <v>0</v>
      </c>
      <c r="E22" s="518">
        <f>SUM(E23:E28)</f>
        <v>2802583.206</v>
      </c>
      <c r="F22" s="391">
        <f t="shared" si="4"/>
        <v>0</v>
      </c>
      <c r="G22" s="391">
        <f t="shared" si="4"/>
        <v>0</v>
      </c>
      <c r="H22" s="392">
        <f t="shared" si="4"/>
        <v>0</v>
      </c>
      <c r="I22" s="621">
        <f t="shared" si="4"/>
        <v>2670243.76023</v>
      </c>
      <c r="J22" s="393">
        <f t="shared" si="4"/>
        <v>0</v>
      </c>
      <c r="K22" s="393">
        <f t="shared" si="4"/>
        <v>0</v>
      </c>
      <c r="L22" s="394">
        <f t="shared" si="4"/>
        <v>0</v>
      </c>
      <c r="M22" s="394">
        <f t="shared" si="4"/>
        <v>2670243.76023</v>
      </c>
      <c r="N22" s="391">
        <f t="shared" si="4"/>
        <v>0</v>
      </c>
      <c r="O22" s="391">
        <f t="shared" si="4"/>
        <v>0</v>
      </c>
      <c r="P22" s="391">
        <f t="shared" si="4"/>
        <v>0</v>
      </c>
      <c r="Q22" s="159"/>
      <c r="R22" s="225"/>
      <c r="S22" s="159"/>
    </row>
    <row r="23" spans="1:19" ht="70.5" customHeight="1">
      <c r="A23" s="818" t="s">
        <v>33</v>
      </c>
      <c r="B23" s="820" t="s">
        <v>181</v>
      </c>
      <c r="C23" s="55" t="s">
        <v>274</v>
      </c>
      <c r="D23" s="67"/>
      <c r="E23" s="642">
        <v>2921.9</v>
      </c>
      <c r="F23" s="76"/>
      <c r="G23" s="76"/>
      <c r="H23" s="641"/>
      <c r="I23" s="542">
        <v>0</v>
      </c>
      <c r="J23" s="28"/>
      <c r="K23" s="28"/>
      <c r="L23" s="250">
        <f aca="true" t="shared" si="5" ref="L23:M28">H23</f>
        <v>0</v>
      </c>
      <c r="M23" s="222">
        <f t="shared" si="5"/>
        <v>0</v>
      </c>
      <c r="N23" s="371"/>
      <c r="O23" s="78"/>
      <c r="P23" s="78"/>
      <c r="Q23" s="159"/>
      <c r="R23" s="225"/>
      <c r="S23" s="159"/>
    </row>
    <row r="24" spans="1:19" ht="42.75" customHeight="1">
      <c r="A24" s="819"/>
      <c r="B24" s="821"/>
      <c r="C24" s="131" t="s">
        <v>38</v>
      </c>
      <c r="D24" s="129"/>
      <c r="E24" s="643">
        <v>38701.906</v>
      </c>
      <c r="F24" s="130"/>
      <c r="G24" s="130"/>
      <c r="H24" s="368"/>
      <c r="I24" s="542">
        <v>20721.88417</v>
      </c>
      <c r="J24" s="28"/>
      <c r="K24" s="28"/>
      <c r="L24" s="250">
        <f t="shared" si="5"/>
        <v>0</v>
      </c>
      <c r="M24" s="222">
        <f t="shared" si="5"/>
        <v>20721.88417</v>
      </c>
      <c r="N24" s="371"/>
      <c r="O24" s="78"/>
      <c r="P24" s="78"/>
      <c r="Q24" s="159"/>
      <c r="R24" s="225"/>
      <c r="S24" s="159"/>
    </row>
    <row r="25" spans="1:19" ht="79.5" customHeight="1">
      <c r="A25" s="89" t="s">
        <v>29</v>
      </c>
      <c r="B25" s="93" t="s">
        <v>55</v>
      </c>
      <c r="C25" s="15" t="s">
        <v>274</v>
      </c>
      <c r="D25" s="27"/>
      <c r="E25" s="644">
        <v>2445801.6</v>
      </c>
      <c r="F25" s="18"/>
      <c r="G25" s="18"/>
      <c r="H25" s="369"/>
      <c r="I25" s="542">
        <v>2362051.443</v>
      </c>
      <c r="J25" s="28"/>
      <c r="K25" s="28"/>
      <c r="L25" s="250">
        <f t="shared" si="5"/>
        <v>0</v>
      </c>
      <c r="M25" s="222">
        <f t="shared" si="5"/>
        <v>2362051.443</v>
      </c>
      <c r="N25" s="372"/>
      <c r="O25" s="31"/>
      <c r="P25" s="31"/>
      <c r="Q25" s="159"/>
      <c r="R25" s="225"/>
      <c r="S25" s="159"/>
    </row>
    <row r="26" spans="1:19" ht="109.5" customHeight="1">
      <c r="A26" s="89" t="s">
        <v>30</v>
      </c>
      <c r="B26" s="132" t="s">
        <v>31</v>
      </c>
      <c r="C26" s="15" t="s">
        <v>274</v>
      </c>
      <c r="D26" s="19"/>
      <c r="E26" s="644">
        <v>300000</v>
      </c>
      <c r="F26" s="18"/>
      <c r="G26" s="18"/>
      <c r="H26" s="369"/>
      <c r="I26" s="542">
        <v>280556.88</v>
      </c>
      <c r="J26" s="26"/>
      <c r="K26" s="26"/>
      <c r="L26" s="250">
        <f t="shared" si="5"/>
        <v>0</v>
      </c>
      <c r="M26" s="222">
        <f t="shared" si="5"/>
        <v>280556.88</v>
      </c>
      <c r="N26" s="373"/>
      <c r="O26" s="33"/>
      <c r="P26" s="33"/>
      <c r="Q26" s="159"/>
      <c r="R26" s="225"/>
      <c r="S26" s="159"/>
    </row>
    <row r="27" spans="1:19" ht="120" customHeight="1">
      <c r="A27" s="89" t="s">
        <v>182</v>
      </c>
      <c r="B27" s="132" t="s">
        <v>54</v>
      </c>
      <c r="C27" s="15" t="s">
        <v>274</v>
      </c>
      <c r="D27" s="334"/>
      <c r="E27" s="644">
        <v>6868.8</v>
      </c>
      <c r="F27" s="18"/>
      <c r="G27" s="18"/>
      <c r="H27" s="369"/>
      <c r="I27" s="542">
        <v>2351.7</v>
      </c>
      <c r="J27" s="26"/>
      <c r="K27" s="26"/>
      <c r="L27" s="250">
        <f t="shared" si="5"/>
        <v>0</v>
      </c>
      <c r="M27" s="222">
        <f t="shared" si="5"/>
        <v>2351.7</v>
      </c>
      <c r="N27" s="373"/>
      <c r="O27" s="33"/>
      <c r="P27" s="33"/>
      <c r="Q27" s="159"/>
      <c r="R27" s="225"/>
      <c r="S27" s="159"/>
    </row>
    <row r="28" spans="1:19" ht="139.5" customHeight="1" thickBot="1">
      <c r="A28" s="546" t="s">
        <v>183</v>
      </c>
      <c r="B28" s="549" t="s">
        <v>160</v>
      </c>
      <c r="C28" s="62" t="s">
        <v>39</v>
      </c>
      <c r="D28" s="364"/>
      <c r="E28" s="645">
        <v>8289</v>
      </c>
      <c r="F28" s="365"/>
      <c r="G28" s="365"/>
      <c r="H28" s="370"/>
      <c r="I28" s="619">
        <v>4561.85306</v>
      </c>
      <c r="J28" s="547"/>
      <c r="K28" s="547"/>
      <c r="L28" s="250">
        <f t="shared" si="5"/>
        <v>0</v>
      </c>
      <c r="M28" s="222">
        <f t="shared" si="5"/>
        <v>4561.85306</v>
      </c>
      <c r="N28" s="374"/>
      <c r="O28" s="366"/>
      <c r="P28" s="366"/>
      <c r="Q28" s="159"/>
      <c r="R28" s="225"/>
      <c r="S28" s="159"/>
    </row>
    <row r="29" spans="1:19" ht="53.25" customHeight="1" thickBot="1">
      <c r="A29" s="548" t="s">
        <v>279</v>
      </c>
      <c r="B29" s="395" t="s">
        <v>184</v>
      </c>
      <c r="C29" s="297"/>
      <c r="D29" s="396">
        <f>SUM(D30:D32)</f>
        <v>315033.69999999995</v>
      </c>
      <c r="E29" s="610">
        <f>SUM(E30:E32)</f>
        <v>302229.08615</v>
      </c>
      <c r="F29" s="298"/>
      <c r="G29" s="298"/>
      <c r="H29" s="298">
        <f aca="true" t="shared" si="6" ref="H29:P29">SUM(H30:H32)</f>
        <v>219191.89111</v>
      </c>
      <c r="I29" s="622">
        <f t="shared" si="6"/>
        <v>189962.76480999996</v>
      </c>
      <c r="J29" s="609">
        <f t="shared" si="6"/>
        <v>0</v>
      </c>
      <c r="K29" s="298">
        <f t="shared" si="6"/>
        <v>0</v>
      </c>
      <c r="L29" s="298">
        <f t="shared" si="6"/>
        <v>219191.89111</v>
      </c>
      <c r="M29" s="298">
        <f t="shared" si="6"/>
        <v>189962.76480999996</v>
      </c>
      <c r="N29" s="298">
        <f t="shared" si="6"/>
        <v>0</v>
      </c>
      <c r="O29" s="298">
        <f t="shared" si="6"/>
        <v>0</v>
      </c>
      <c r="P29" s="397">
        <f t="shared" si="6"/>
        <v>0</v>
      </c>
      <c r="Q29" s="159"/>
      <c r="R29" s="225"/>
      <c r="S29" s="159"/>
    </row>
    <row r="30" spans="1:19" ht="28.5" customHeight="1">
      <c r="A30" s="801" t="s">
        <v>1</v>
      </c>
      <c r="B30" s="803" t="s">
        <v>185</v>
      </c>
      <c r="C30" s="646" t="s">
        <v>274</v>
      </c>
      <c r="D30" s="519">
        <v>16874.95659</v>
      </c>
      <c r="E30" s="519">
        <v>215135.04341</v>
      </c>
      <c r="F30" s="367"/>
      <c r="G30" s="367"/>
      <c r="H30" s="519">
        <v>16874.95659</v>
      </c>
      <c r="I30" s="612">
        <f>3704.25877+76000+42000</f>
        <v>121704.25877</v>
      </c>
      <c r="J30" s="57"/>
      <c r="K30" s="57"/>
      <c r="L30" s="250">
        <f aca="true" t="shared" si="7" ref="L30:M32">H30</f>
        <v>16874.95659</v>
      </c>
      <c r="M30" s="222">
        <f t="shared" si="7"/>
        <v>121704.25877</v>
      </c>
      <c r="N30" s="57"/>
      <c r="O30" s="58"/>
      <c r="P30" s="58"/>
      <c r="Q30" s="159"/>
      <c r="R30" s="225"/>
      <c r="S30" s="159"/>
    </row>
    <row r="31" spans="1:19" ht="46.5" customHeight="1">
      <c r="A31" s="802"/>
      <c r="B31" s="804"/>
      <c r="C31" s="647" t="s">
        <v>267</v>
      </c>
      <c r="D31" s="333">
        <v>253852.64341</v>
      </c>
      <c r="E31" s="519">
        <v>85723.75099</v>
      </c>
      <c r="F31" s="332"/>
      <c r="G31" s="332"/>
      <c r="H31" s="333">
        <f>7131.58393+162560.54339</f>
        <v>169692.12732</v>
      </c>
      <c r="I31" s="623">
        <f>1565.46964+30000+35684.02174</f>
        <v>67249.49137999999</v>
      </c>
      <c r="J31" s="361"/>
      <c r="K31" s="361"/>
      <c r="L31" s="250">
        <f t="shared" si="7"/>
        <v>169692.12732</v>
      </c>
      <c r="M31" s="222">
        <f t="shared" si="7"/>
        <v>67249.49137999999</v>
      </c>
      <c r="N31" s="16"/>
      <c r="O31" s="20"/>
      <c r="P31" s="20"/>
      <c r="Q31" s="159"/>
      <c r="R31" s="225"/>
      <c r="S31" s="159"/>
    </row>
    <row r="32" spans="1:19" ht="48" customHeight="1" thickBot="1">
      <c r="A32" s="335" t="s">
        <v>186</v>
      </c>
      <c r="B32" s="335" t="s">
        <v>187</v>
      </c>
      <c r="C32" s="336" t="s">
        <v>274</v>
      </c>
      <c r="D32" s="336">
        <v>44306.1</v>
      </c>
      <c r="E32" s="520">
        <v>1370.29175</v>
      </c>
      <c r="F32" s="335"/>
      <c r="G32" s="335"/>
      <c r="H32" s="611">
        <v>32624.8072</v>
      </c>
      <c r="I32" s="624">
        <v>1009.01466</v>
      </c>
      <c r="J32" s="335"/>
      <c r="K32" s="335"/>
      <c r="L32" s="250">
        <f t="shared" si="7"/>
        <v>32624.8072</v>
      </c>
      <c r="M32" s="222">
        <f t="shared" si="7"/>
        <v>1009.01466</v>
      </c>
      <c r="N32" s="335"/>
      <c r="O32" s="335"/>
      <c r="P32" s="335"/>
      <c r="Q32" s="159"/>
      <c r="R32" s="225"/>
      <c r="S32" s="159"/>
    </row>
    <row r="33" spans="1:19" ht="104.25" customHeight="1" thickBot="1">
      <c r="A33" s="613" t="s">
        <v>144</v>
      </c>
      <c r="B33" s="494" t="s">
        <v>188</v>
      </c>
      <c r="C33" s="495" t="s">
        <v>268</v>
      </c>
      <c r="D33" s="524">
        <f>SUM(D34:D35)</f>
        <v>181855.4</v>
      </c>
      <c r="E33" s="525">
        <f>SUM(E34:E35)</f>
        <v>158722.25835</v>
      </c>
      <c r="F33" s="526"/>
      <c r="G33" s="527"/>
      <c r="H33" s="765">
        <f aca="true" t="shared" si="8" ref="H33:P33">SUM(H34:H35)</f>
        <v>100695.2142</v>
      </c>
      <c r="I33" s="766">
        <f t="shared" si="8"/>
        <v>63094.29712</v>
      </c>
      <c r="J33" s="763">
        <f t="shared" si="8"/>
        <v>0</v>
      </c>
      <c r="K33" s="496">
        <f t="shared" si="8"/>
        <v>0</v>
      </c>
      <c r="L33" s="496">
        <f t="shared" si="8"/>
        <v>100695.2142</v>
      </c>
      <c r="M33" s="496">
        <f t="shared" si="8"/>
        <v>63094.29712</v>
      </c>
      <c r="N33" s="496">
        <f t="shared" si="8"/>
        <v>0</v>
      </c>
      <c r="O33" s="496">
        <f t="shared" si="8"/>
        <v>0</v>
      </c>
      <c r="P33" s="614">
        <f t="shared" si="8"/>
        <v>0</v>
      </c>
      <c r="Q33" s="159"/>
      <c r="R33" s="225"/>
      <c r="S33" s="159"/>
    </row>
    <row r="34" spans="1:19" ht="46.5" customHeight="1">
      <c r="A34" s="812" t="s">
        <v>189</v>
      </c>
      <c r="B34" s="810" t="s">
        <v>190</v>
      </c>
      <c r="C34" s="492" t="s">
        <v>268</v>
      </c>
      <c r="D34" s="523">
        <v>181855.4</v>
      </c>
      <c r="E34" s="648">
        <v>134566.25835</v>
      </c>
      <c r="F34" s="523"/>
      <c r="G34" s="523"/>
      <c r="H34" s="764">
        <f>63113.5058+9423.30437+28158.40403</f>
        <v>100695.2142</v>
      </c>
      <c r="I34" s="625">
        <v>63094.29712</v>
      </c>
      <c r="J34" s="493"/>
      <c r="K34" s="493"/>
      <c r="L34" s="250">
        <f>H34</f>
        <v>100695.2142</v>
      </c>
      <c r="M34" s="222">
        <f>I34</f>
        <v>63094.29712</v>
      </c>
      <c r="N34" s="492"/>
      <c r="O34" s="492"/>
      <c r="P34" s="492"/>
      <c r="Q34" s="159"/>
      <c r="R34" s="225"/>
      <c r="S34" s="159"/>
    </row>
    <row r="35" spans="1:19" ht="48.75" customHeight="1" thickBot="1">
      <c r="A35" s="813"/>
      <c r="B35" s="811"/>
      <c r="C35" s="497" t="s">
        <v>274</v>
      </c>
      <c r="D35" s="336"/>
      <c r="E35" s="649">
        <v>24156</v>
      </c>
      <c r="F35" s="335"/>
      <c r="G35" s="335"/>
      <c r="H35" s="335"/>
      <c r="I35" s="626">
        <v>0</v>
      </c>
      <c r="J35" s="336"/>
      <c r="K35" s="336"/>
      <c r="L35" s="250">
        <f>H35</f>
        <v>0</v>
      </c>
      <c r="M35" s="222">
        <f>I35</f>
        <v>0</v>
      </c>
      <c r="N35" s="335"/>
      <c r="O35" s="335"/>
      <c r="P35" s="335"/>
      <c r="Q35" s="159"/>
      <c r="R35" s="225"/>
      <c r="S35" s="159"/>
    </row>
    <row r="36" spans="1:19" ht="78" customHeight="1" thickBot="1">
      <c r="A36" s="501" t="s">
        <v>94</v>
      </c>
      <c r="B36" s="502" t="s">
        <v>155</v>
      </c>
      <c r="C36" s="503" t="s">
        <v>51</v>
      </c>
      <c r="D36" s="504"/>
      <c r="E36" s="650">
        <f>E37</f>
        <v>256.884</v>
      </c>
      <c r="F36" s="650">
        <f aca="true" t="shared" si="9" ref="F36:P36">F37</f>
        <v>0</v>
      </c>
      <c r="G36" s="650">
        <f t="shared" si="9"/>
        <v>0</v>
      </c>
      <c r="H36" s="650">
        <f t="shared" si="9"/>
        <v>0</v>
      </c>
      <c r="I36" s="650">
        <f t="shared" si="9"/>
        <v>256.884</v>
      </c>
      <c r="J36" s="650">
        <f t="shared" si="9"/>
        <v>0</v>
      </c>
      <c r="K36" s="650">
        <f t="shared" si="9"/>
        <v>0</v>
      </c>
      <c r="L36" s="650">
        <f t="shared" si="9"/>
        <v>0</v>
      </c>
      <c r="M36" s="650">
        <f t="shared" si="9"/>
        <v>256.884</v>
      </c>
      <c r="N36" s="650">
        <f t="shared" si="9"/>
        <v>0</v>
      </c>
      <c r="O36" s="650">
        <f t="shared" si="9"/>
        <v>0</v>
      </c>
      <c r="P36" s="650">
        <f t="shared" si="9"/>
        <v>0</v>
      </c>
      <c r="Q36" s="159"/>
      <c r="R36" s="225"/>
      <c r="S36" s="159"/>
    </row>
    <row r="37" spans="1:19" ht="66" customHeight="1">
      <c r="A37" s="489" t="s">
        <v>157</v>
      </c>
      <c r="B37" s="489" t="s">
        <v>156</v>
      </c>
      <c r="C37" s="500" t="s">
        <v>51</v>
      </c>
      <c r="D37" s="493"/>
      <c r="E37" s="648">
        <v>256.884</v>
      </c>
      <c r="F37" s="492"/>
      <c r="G37" s="492"/>
      <c r="H37" s="651"/>
      <c r="I37" s="625">
        <v>256.884</v>
      </c>
      <c r="J37" s="493"/>
      <c r="K37" s="493"/>
      <c r="L37" s="250">
        <f>H37</f>
        <v>0</v>
      </c>
      <c r="M37" s="222">
        <f>I37</f>
        <v>256.884</v>
      </c>
      <c r="N37" s="492"/>
      <c r="O37" s="492"/>
      <c r="P37" s="492"/>
      <c r="Q37" s="159"/>
      <c r="R37" s="225"/>
      <c r="S37" s="159"/>
    </row>
    <row r="38" spans="1:19" ht="18" customHeight="1" thickBot="1">
      <c r="A38" s="498"/>
      <c r="B38" s="499" t="s">
        <v>2</v>
      </c>
      <c r="C38" s="490"/>
      <c r="D38" s="490">
        <f>D7+D12+D15+D17+D22+D29+D33</f>
        <v>501671</v>
      </c>
      <c r="E38" s="521">
        <f>E7+E12+E15+E17+E22+E29+E33+E36</f>
        <v>8136533.228499999</v>
      </c>
      <c r="F38" s="491"/>
      <c r="G38" s="491"/>
      <c r="H38" s="491">
        <f>H7+H12+H15+H17+H22+H29+H33+H36</f>
        <v>324144.67971</v>
      </c>
      <c r="I38" s="521">
        <f aca="true" t="shared" si="10" ref="I38:P38">I7+I12+I15+I17+I22+I29+I33+I36</f>
        <v>7571808.591519999</v>
      </c>
      <c r="J38" s="491">
        <f t="shared" si="10"/>
        <v>0</v>
      </c>
      <c r="K38" s="491">
        <f t="shared" si="10"/>
        <v>0</v>
      </c>
      <c r="L38" s="491">
        <f t="shared" si="10"/>
        <v>324144.67971</v>
      </c>
      <c r="M38" s="491">
        <f t="shared" si="10"/>
        <v>7571808.591519999</v>
      </c>
      <c r="N38" s="491">
        <f t="shared" si="10"/>
        <v>0</v>
      </c>
      <c r="O38" s="491">
        <f t="shared" si="10"/>
        <v>0</v>
      </c>
      <c r="P38" s="491">
        <f t="shared" si="10"/>
        <v>0</v>
      </c>
      <c r="Q38" s="159">
        <f>SUM(L38:M38)</f>
        <v>7895953.271229999</v>
      </c>
      <c r="R38" s="225"/>
      <c r="S38" s="159"/>
    </row>
    <row r="39" spans="1:19" ht="20.25" customHeight="1" thickBot="1">
      <c r="A39" s="806" t="s">
        <v>191</v>
      </c>
      <c r="B39" s="806"/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159"/>
      <c r="R39" s="225"/>
      <c r="S39" s="159"/>
    </row>
    <row r="40" spans="1:19" ht="38.25" customHeight="1" thickBot="1">
      <c r="A40" s="103" t="s">
        <v>273</v>
      </c>
      <c r="B40" s="104" t="s">
        <v>17</v>
      </c>
      <c r="C40" s="74"/>
      <c r="D40" s="280">
        <f>SUM(D41:D44)</f>
        <v>0</v>
      </c>
      <c r="E40" s="277">
        <f>SUM(E41:E44)</f>
        <v>78525.3</v>
      </c>
      <c r="F40" s="105">
        <f aca="true" t="shared" si="11" ref="F40:P40">SUM(F41:F43)</f>
        <v>0</v>
      </c>
      <c r="G40" s="105">
        <f t="shared" si="11"/>
        <v>0</v>
      </c>
      <c r="H40" s="242">
        <f t="shared" si="11"/>
        <v>0</v>
      </c>
      <c r="I40" s="627">
        <f>SUM(I41:I44)</f>
        <v>51178.60819</v>
      </c>
      <c r="J40" s="105">
        <f t="shared" si="11"/>
        <v>0</v>
      </c>
      <c r="K40" s="105">
        <f t="shared" si="11"/>
        <v>0</v>
      </c>
      <c r="L40" s="270">
        <f t="shared" si="11"/>
        <v>0</v>
      </c>
      <c r="M40" s="215">
        <f>SUM(M41:M44)</f>
        <v>51178.60819</v>
      </c>
      <c r="N40" s="105">
        <f t="shared" si="11"/>
        <v>0</v>
      </c>
      <c r="O40" s="105">
        <f t="shared" si="11"/>
        <v>0</v>
      </c>
      <c r="P40" s="106">
        <f t="shared" si="11"/>
        <v>0</v>
      </c>
      <c r="Q40" s="159"/>
      <c r="R40" s="225"/>
      <c r="S40" s="159"/>
    </row>
    <row r="41" spans="1:19" ht="36" customHeight="1">
      <c r="A41" s="808" t="s">
        <v>284</v>
      </c>
      <c r="B41" s="814" t="s">
        <v>42</v>
      </c>
      <c r="C41" s="99" t="s">
        <v>268</v>
      </c>
      <c r="D41" s="100"/>
      <c r="E41" s="291">
        <v>5000</v>
      </c>
      <c r="F41" s="279"/>
      <c r="G41" s="279"/>
      <c r="H41" s="243"/>
      <c r="I41" s="628">
        <v>2924.01283</v>
      </c>
      <c r="J41" s="102"/>
      <c r="K41" s="102"/>
      <c r="L41" s="250">
        <f aca="true" t="shared" si="12" ref="L41:M44">H41</f>
        <v>0</v>
      </c>
      <c r="M41" s="222">
        <f t="shared" si="12"/>
        <v>2924.01283</v>
      </c>
      <c r="N41" s="102"/>
      <c r="O41" s="102"/>
      <c r="P41" s="102"/>
      <c r="Q41" s="159"/>
      <c r="R41" s="225"/>
      <c r="S41" s="159"/>
    </row>
    <row r="42" spans="1:19" ht="18" customHeight="1">
      <c r="A42" s="809"/>
      <c r="B42" s="815"/>
      <c r="C42" s="71" t="s">
        <v>274</v>
      </c>
      <c r="D42" s="144"/>
      <c r="E42" s="216">
        <v>14194.8</v>
      </c>
      <c r="F42" s="145"/>
      <c r="G42" s="145"/>
      <c r="H42" s="144"/>
      <c r="I42" s="629">
        <v>0</v>
      </c>
      <c r="J42" s="81"/>
      <c r="K42" s="81"/>
      <c r="L42" s="250">
        <f t="shared" si="12"/>
        <v>0</v>
      </c>
      <c r="M42" s="222">
        <f t="shared" si="12"/>
        <v>0</v>
      </c>
      <c r="N42" s="81"/>
      <c r="O42" s="81"/>
      <c r="P42" s="81"/>
      <c r="Q42" s="159"/>
      <c r="R42" s="225"/>
      <c r="S42" s="159"/>
    </row>
    <row r="43" spans="1:19" ht="68.25" customHeight="1">
      <c r="A43" s="84" t="s">
        <v>285</v>
      </c>
      <c r="B43" s="90" t="s">
        <v>18</v>
      </c>
      <c r="C43" s="71" t="s">
        <v>274</v>
      </c>
      <c r="D43" s="146"/>
      <c r="E43" s="217">
        <v>6730.5</v>
      </c>
      <c r="F43" s="147"/>
      <c r="G43" s="147"/>
      <c r="H43" s="244"/>
      <c r="I43" s="630">
        <v>2662.20084</v>
      </c>
      <c r="J43" s="80"/>
      <c r="K43" s="80"/>
      <c r="L43" s="250">
        <f t="shared" si="12"/>
        <v>0</v>
      </c>
      <c r="M43" s="222">
        <f t="shared" si="12"/>
        <v>2662.20084</v>
      </c>
      <c r="N43" s="80"/>
      <c r="O43" s="80"/>
      <c r="P43" s="80"/>
      <c r="Q43" s="159"/>
      <c r="R43" s="225"/>
      <c r="S43" s="159"/>
    </row>
    <row r="44" spans="1:19" ht="37.5" customHeight="1" thickBot="1">
      <c r="A44" s="652" t="s">
        <v>286</v>
      </c>
      <c r="B44" s="653" t="s">
        <v>43</v>
      </c>
      <c r="C44" s="95" t="s">
        <v>274</v>
      </c>
      <c r="D44" s="654"/>
      <c r="E44" s="655">
        <v>52600</v>
      </c>
      <c r="F44" s="608"/>
      <c r="G44" s="608"/>
      <c r="H44" s="656"/>
      <c r="I44" s="657">
        <v>45592.39452</v>
      </c>
      <c r="J44" s="608"/>
      <c r="K44" s="608"/>
      <c r="L44" s="250">
        <f t="shared" si="12"/>
        <v>0</v>
      </c>
      <c r="M44" s="222">
        <f t="shared" si="12"/>
        <v>45592.39452</v>
      </c>
      <c r="N44" s="608"/>
      <c r="O44" s="608"/>
      <c r="P44" s="608"/>
      <c r="Q44" s="159"/>
      <c r="R44" s="225"/>
      <c r="S44" s="159"/>
    </row>
    <row r="45" spans="1:19" ht="24" thickBot="1">
      <c r="A45" s="658"/>
      <c r="B45" s="659" t="s">
        <v>2</v>
      </c>
      <c r="C45" s="503"/>
      <c r="D45" s="660">
        <f>SUM(D40)</f>
        <v>0</v>
      </c>
      <c r="E45" s="661">
        <f>SUM(E40)</f>
        <v>78525.3</v>
      </c>
      <c r="F45" s="660"/>
      <c r="G45" s="660"/>
      <c r="H45" s="662">
        <f>SUM(H40)</f>
        <v>0</v>
      </c>
      <c r="I45" s="513">
        <f>SUM(I40)</f>
        <v>51178.60819</v>
      </c>
      <c r="J45" s="663"/>
      <c r="K45" s="663"/>
      <c r="L45" s="664">
        <f>SUM(L40)</f>
        <v>0</v>
      </c>
      <c r="M45" s="661">
        <f>SUM(M40)</f>
        <v>51178.60819</v>
      </c>
      <c r="N45" s="660"/>
      <c r="O45" s="660"/>
      <c r="P45" s="665">
        <f>SUM(P40)</f>
        <v>0</v>
      </c>
      <c r="Q45" s="159"/>
      <c r="R45" s="225"/>
      <c r="S45" s="159"/>
    </row>
    <row r="46" spans="1:19" ht="18.75" customHeight="1">
      <c r="A46" s="796" t="s">
        <v>3</v>
      </c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159"/>
      <c r="R46" s="225"/>
      <c r="S46" s="159"/>
    </row>
    <row r="47" spans="1:19" ht="47.25" customHeight="1">
      <c r="A47" s="506" t="s">
        <v>273</v>
      </c>
      <c r="B47" s="510" t="s">
        <v>192</v>
      </c>
      <c r="C47" s="511"/>
      <c r="D47" s="512">
        <f>D48</f>
        <v>0</v>
      </c>
      <c r="E47" s="509">
        <f>E48</f>
        <v>500</v>
      </c>
      <c r="F47" s="512">
        <f aca="true" t="shared" si="13" ref="F47:P47">F48</f>
        <v>0</v>
      </c>
      <c r="G47" s="512">
        <f t="shared" si="13"/>
        <v>0</v>
      </c>
      <c r="H47" s="512">
        <f t="shared" si="13"/>
        <v>0</v>
      </c>
      <c r="I47" s="631">
        <f t="shared" si="13"/>
        <v>241.34852</v>
      </c>
      <c r="J47" s="512">
        <f t="shared" si="13"/>
        <v>0</v>
      </c>
      <c r="K47" s="512">
        <f t="shared" si="13"/>
        <v>0</v>
      </c>
      <c r="L47" s="512">
        <f t="shared" si="13"/>
        <v>0</v>
      </c>
      <c r="M47" s="512">
        <f t="shared" si="13"/>
        <v>241.34852</v>
      </c>
      <c r="N47" s="512">
        <f t="shared" si="13"/>
        <v>0</v>
      </c>
      <c r="O47" s="512">
        <f t="shared" si="13"/>
        <v>0</v>
      </c>
      <c r="P47" s="512">
        <f t="shared" si="13"/>
        <v>0</v>
      </c>
      <c r="Q47" s="159"/>
      <c r="R47" s="225"/>
      <c r="S47" s="159"/>
    </row>
    <row r="48" spans="1:19" s="50" customFormat="1" ht="213" customHeight="1">
      <c r="A48" s="231" t="s">
        <v>284</v>
      </c>
      <c r="B48" s="488" t="s">
        <v>193</v>
      </c>
      <c r="C48" s="153" t="s">
        <v>274</v>
      </c>
      <c r="D48" s="230"/>
      <c r="E48" s="339">
        <v>500</v>
      </c>
      <c r="F48" s="229"/>
      <c r="G48" s="229"/>
      <c r="H48" s="245"/>
      <c r="I48" s="632">
        <v>241.34852</v>
      </c>
      <c r="J48" s="230"/>
      <c r="K48" s="230"/>
      <c r="L48" s="250">
        <f>H48</f>
        <v>0</v>
      </c>
      <c r="M48" s="222">
        <f>I48</f>
        <v>241.34852</v>
      </c>
      <c r="N48" s="230"/>
      <c r="O48" s="230"/>
      <c r="P48" s="230"/>
      <c r="Q48" s="159"/>
      <c r="R48" s="232"/>
      <c r="S48" s="159"/>
    </row>
    <row r="49" spans="1:19" s="50" customFormat="1" ht="52.5" customHeight="1">
      <c r="A49" s="506">
        <v>2</v>
      </c>
      <c r="B49" s="507" t="s">
        <v>194</v>
      </c>
      <c r="C49" s="508" t="s">
        <v>195</v>
      </c>
      <c r="D49" s="509">
        <f>SUM(D50:D52)</f>
        <v>0</v>
      </c>
      <c r="E49" s="509">
        <f>SUM(E50:E53)</f>
        <v>75535.45698</v>
      </c>
      <c r="F49" s="509">
        <f aca="true" t="shared" si="14" ref="F49:P49">SUM(F50:F53)</f>
        <v>0</v>
      </c>
      <c r="G49" s="509">
        <f t="shared" si="14"/>
        <v>0</v>
      </c>
      <c r="H49" s="509">
        <f t="shared" si="14"/>
        <v>0</v>
      </c>
      <c r="I49" s="631">
        <f t="shared" si="14"/>
        <v>61023.24359</v>
      </c>
      <c r="J49" s="509">
        <f t="shared" si="14"/>
        <v>0</v>
      </c>
      <c r="K49" s="509">
        <f t="shared" si="14"/>
        <v>0</v>
      </c>
      <c r="L49" s="509">
        <f t="shared" si="14"/>
        <v>0</v>
      </c>
      <c r="M49" s="509">
        <f t="shared" si="14"/>
        <v>61023.24359</v>
      </c>
      <c r="N49" s="509">
        <f t="shared" si="14"/>
        <v>0</v>
      </c>
      <c r="O49" s="509">
        <f t="shared" si="14"/>
        <v>0</v>
      </c>
      <c r="P49" s="509">
        <f t="shared" si="14"/>
        <v>0</v>
      </c>
      <c r="Q49" s="159"/>
      <c r="R49" s="232"/>
      <c r="S49" s="159"/>
    </row>
    <row r="50" spans="1:19" s="50" customFormat="1" ht="48.75" customHeight="1">
      <c r="A50" s="231" t="s">
        <v>288</v>
      </c>
      <c r="B50" s="152" t="s">
        <v>196</v>
      </c>
      <c r="C50" s="153" t="s">
        <v>44</v>
      </c>
      <c r="D50" s="230"/>
      <c r="E50" s="505">
        <v>10479.96</v>
      </c>
      <c r="F50" s="362"/>
      <c r="G50" s="362"/>
      <c r="H50" s="363"/>
      <c r="I50" s="632">
        <v>6074.3772</v>
      </c>
      <c r="J50" s="362"/>
      <c r="K50" s="362"/>
      <c r="L50" s="250">
        <f aca="true" t="shared" si="15" ref="L50:M53">H50</f>
        <v>0</v>
      </c>
      <c r="M50" s="222">
        <f t="shared" si="15"/>
        <v>6074.3772</v>
      </c>
      <c r="N50" s="230"/>
      <c r="O50" s="230"/>
      <c r="P50" s="230"/>
      <c r="Q50" s="159"/>
      <c r="R50" s="232"/>
      <c r="S50" s="159"/>
    </row>
    <row r="51" spans="1:19" s="50" customFormat="1" ht="24.75" customHeight="1">
      <c r="A51" s="231" t="s">
        <v>322</v>
      </c>
      <c r="B51" s="152" t="s">
        <v>19</v>
      </c>
      <c r="C51" s="153" t="s">
        <v>274</v>
      </c>
      <c r="D51" s="230"/>
      <c r="E51" s="505">
        <v>47915.75698</v>
      </c>
      <c r="F51" s="362"/>
      <c r="G51" s="362"/>
      <c r="H51" s="363"/>
      <c r="I51" s="632">
        <v>37809.12639</v>
      </c>
      <c r="J51" s="230"/>
      <c r="K51" s="230"/>
      <c r="L51" s="250">
        <f t="shared" si="15"/>
        <v>0</v>
      </c>
      <c r="M51" s="222">
        <f t="shared" si="15"/>
        <v>37809.12639</v>
      </c>
      <c r="N51" s="230"/>
      <c r="O51" s="230"/>
      <c r="P51" s="230"/>
      <c r="Q51" s="159"/>
      <c r="R51" s="232"/>
      <c r="S51" s="159"/>
    </row>
    <row r="52" spans="1:19" s="50" customFormat="1" ht="68.25" customHeight="1">
      <c r="A52" s="231" t="s">
        <v>21</v>
      </c>
      <c r="B52" s="152" t="s">
        <v>45</v>
      </c>
      <c r="C52" s="153" t="s">
        <v>44</v>
      </c>
      <c r="D52" s="230"/>
      <c r="E52" s="339">
        <v>13500</v>
      </c>
      <c r="F52" s="362"/>
      <c r="G52" s="362"/>
      <c r="H52" s="363"/>
      <c r="I52" s="632">
        <v>13500</v>
      </c>
      <c r="J52" s="362"/>
      <c r="K52" s="362"/>
      <c r="L52" s="250">
        <f t="shared" si="15"/>
        <v>0</v>
      </c>
      <c r="M52" s="222">
        <f t="shared" si="15"/>
        <v>13500</v>
      </c>
      <c r="N52" s="230"/>
      <c r="O52" s="230"/>
      <c r="P52" s="230"/>
      <c r="Q52" s="159"/>
      <c r="R52" s="232"/>
      <c r="S52" s="159"/>
    </row>
    <row r="53" spans="1:19" s="50" customFormat="1" ht="102.75" customHeight="1" thickBot="1">
      <c r="A53" s="673" t="s">
        <v>158</v>
      </c>
      <c r="B53" s="674" t="s">
        <v>159</v>
      </c>
      <c r="C53" s="675" t="s">
        <v>44</v>
      </c>
      <c r="D53" s="676"/>
      <c r="E53" s="677">
        <v>3639.74</v>
      </c>
      <c r="F53" s="678"/>
      <c r="G53" s="678"/>
      <c r="H53" s="679"/>
      <c r="I53" s="680">
        <v>3639.74</v>
      </c>
      <c r="J53" s="678"/>
      <c r="K53" s="678"/>
      <c r="L53" s="681">
        <f t="shared" si="15"/>
        <v>0</v>
      </c>
      <c r="M53" s="682">
        <f t="shared" si="15"/>
        <v>3639.74</v>
      </c>
      <c r="N53" s="676"/>
      <c r="O53" s="676"/>
      <c r="P53" s="676"/>
      <c r="Q53" s="159"/>
      <c r="R53" s="232"/>
      <c r="S53" s="159"/>
    </row>
    <row r="54" spans="1:19" s="50" customFormat="1" ht="39.75" customHeight="1" thickBot="1">
      <c r="A54" s="688" t="s">
        <v>276</v>
      </c>
      <c r="B54" s="296" t="s">
        <v>147</v>
      </c>
      <c r="C54" s="598" t="s">
        <v>274</v>
      </c>
      <c r="D54" s="689">
        <f>SUM(D55:D57)</f>
        <v>0</v>
      </c>
      <c r="E54" s="690">
        <f>SUM(E55:E58)</f>
        <v>63636.1</v>
      </c>
      <c r="F54" s="690">
        <f aca="true" t="shared" si="16" ref="F54:P54">SUM(F55:F58)</f>
        <v>0</v>
      </c>
      <c r="G54" s="690">
        <f t="shared" si="16"/>
        <v>0</v>
      </c>
      <c r="H54" s="690">
        <f t="shared" si="16"/>
        <v>0</v>
      </c>
      <c r="I54" s="691">
        <f t="shared" si="16"/>
        <v>27506.59385</v>
      </c>
      <c r="J54" s="690">
        <f t="shared" si="16"/>
        <v>0</v>
      </c>
      <c r="K54" s="690">
        <f t="shared" si="16"/>
        <v>0</v>
      </c>
      <c r="L54" s="690">
        <f t="shared" si="16"/>
        <v>0</v>
      </c>
      <c r="M54" s="690">
        <f t="shared" si="16"/>
        <v>27506.59385</v>
      </c>
      <c r="N54" s="690">
        <f t="shared" si="16"/>
        <v>0</v>
      </c>
      <c r="O54" s="690">
        <f t="shared" si="16"/>
        <v>0</v>
      </c>
      <c r="P54" s="692">
        <f t="shared" si="16"/>
        <v>0</v>
      </c>
      <c r="Q54" s="159"/>
      <c r="R54" s="232"/>
      <c r="S54" s="159"/>
    </row>
    <row r="55" spans="1:19" ht="36" customHeight="1">
      <c r="A55" s="683" t="s">
        <v>271</v>
      </c>
      <c r="B55" s="92" t="s">
        <v>20</v>
      </c>
      <c r="C55" s="71" t="s">
        <v>274</v>
      </c>
      <c r="D55" s="71"/>
      <c r="E55" s="684">
        <v>34194.6</v>
      </c>
      <c r="F55" s="71"/>
      <c r="G55" s="71"/>
      <c r="H55" s="239"/>
      <c r="I55" s="618">
        <f>12228.01122+936.08263</f>
        <v>13164.093850000001</v>
      </c>
      <c r="J55" s="685"/>
      <c r="K55" s="685"/>
      <c r="L55" s="250">
        <f aca="true" t="shared" si="17" ref="L55:M58">H55</f>
        <v>0</v>
      </c>
      <c r="M55" s="222">
        <f t="shared" si="17"/>
        <v>13164.093850000001</v>
      </c>
      <c r="N55" s="685"/>
      <c r="O55" s="686"/>
      <c r="P55" s="687"/>
      <c r="Q55" s="159"/>
      <c r="R55" s="225"/>
      <c r="S55" s="159"/>
    </row>
    <row r="56" spans="1:19" ht="45" customHeight="1">
      <c r="A56" s="588" t="s">
        <v>198</v>
      </c>
      <c r="B56" s="53" t="s">
        <v>197</v>
      </c>
      <c r="C56" s="34" t="s">
        <v>274</v>
      </c>
      <c r="D56" s="34"/>
      <c r="E56" s="338">
        <v>28153.5</v>
      </c>
      <c r="F56" s="34"/>
      <c r="G56" s="34"/>
      <c r="H56" s="240"/>
      <c r="I56" s="542">
        <v>14288.5</v>
      </c>
      <c r="J56" s="36"/>
      <c r="K56" s="36"/>
      <c r="L56" s="251">
        <f t="shared" si="17"/>
        <v>0</v>
      </c>
      <c r="M56" s="223">
        <f t="shared" si="17"/>
        <v>14288.5</v>
      </c>
      <c r="N56" s="36"/>
      <c r="O56" s="35"/>
      <c r="P56" s="589"/>
      <c r="Q56" s="159"/>
      <c r="R56" s="225"/>
      <c r="S56" s="159"/>
    </row>
    <row r="57" spans="1:19" ht="34.5" customHeight="1">
      <c r="A57" s="588" t="s">
        <v>200</v>
      </c>
      <c r="B57" s="87" t="s">
        <v>199</v>
      </c>
      <c r="C57" s="34" t="s">
        <v>274</v>
      </c>
      <c r="D57" s="34"/>
      <c r="E57" s="338">
        <v>288</v>
      </c>
      <c r="F57" s="34"/>
      <c r="G57" s="34"/>
      <c r="H57" s="240"/>
      <c r="I57" s="542">
        <v>54</v>
      </c>
      <c r="J57" s="36"/>
      <c r="K57" s="36"/>
      <c r="L57" s="251">
        <f t="shared" si="17"/>
        <v>0</v>
      </c>
      <c r="M57" s="223">
        <f t="shared" si="17"/>
        <v>54</v>
      </c>
      <c r="N57" s="36"/>
      <c r="O57" s="35"/>
      <c r="P57" s="589"/>
      <c r="Q57" s="159"/>
      <c r="R57" s="225"/>
      <c r="S57" s="159"/>
    </row>
    <row r="58" spans="1:19" ht="63.75" customHeight="1" thickBot="1">
      <c r="A58" s="693" t="s">
        <v>352</v>
      </c>
      <c r="B58" s="694" t="s">
        <v>353</v>
      </c>
      <c r="C58" s="75" t="s">
        <v>274</v>
      </c>
      <c r="D58" s="75"/>
      <c r="E58" s="695">
        <v>1000</v>
      </c>
      <c r="F58" s="75"/>
      <c r="G58" s="75"/>
      <c r="H58" s="241"/>
      <c r="I58" s="619">
        <v>0</v>
      </c>
      <c r="J58" s="358"/>
      <c r="K58" s="358"/>
      <c r="L58" s="252">
        <f t="shared" si="17"/>
        <v>0</v>
      </c>
      <c r="M58" s="696">
        <f t="shared" si="17"/>
        <v>0</v>
      </c>
      <c r="N58" s="358"/>
      <c r="O58" s="359"/>
      <c r="P58" s="697"/>
      <c r="Q58" s="159"/>
      <c r="R58" s="225"/>
      <c r="S58" s="159"/>
    </row>
    <row r="59" spans="1:19" ht="46.5" customHeight="1" thickBot="1">
      <c r="A59" s="698" t="s">
        <v>202</v>
      </c>
      <c r="B59" s="668" t="s">
        <v>201</v>
      </c>
      <c r="C59" s="598" t="s">
        <v>274</v>
      </c>
      <c r="D59" s="599">
        <f aca="true" t="shared" si="18" ref="D59:I59">SUM(D60:D61)</f>
        <v>18870.4</v>
      </c>
      <c r="E59" s="699">
        <f t="shared" si="18"/>
        <v>2213.95127</v>
      </c>
      <c r="F59" s="700">
        <f t="shared" si="18"/>
        <v>0</v>
      </c>
      <c r="G59" s="700">
        <f t="shared" si="18"/>
        <v>0</v>
      </c>
      <c r="H59" s="701">
        <f t="shared" si="18"/>
        <v>16953.62542</v>
      </c>
      <c r="I59" s="715">
        <f t="shared" si="18"/>
        <v>1793.19587</v>
      </c>
      <c r="J59" s="700">
        <f aca="true" t="shared" si="19" ref="J59:P59">SUM(J60:J61)</f>
        <v>0</v>
      </c>
      <c r="K59" s="700">
        <f t="shared" si="19"/>
        <v>0</v>
      </c>
      <c r="L59" s="700">
        <f t="shared" si="19"/>
        <v>11754.251411000001</v>
      </c>
      <c r="M59" s="700">
        <f t="shared" si="19"/>
        <v>1632.3904892</v>
      </c>
      <c r="N59" s="700">
        <f t="shared" si="19"/>
        <v>0</v>
      </c>
      <c r="O59" s="700">
        <f t="shared" si="19"/>
        <v>0</v>
      </c>
      <c r="P59" s="702">
        <f t="shared" si="19"/>
        <v>0</v>
      </c>
      <c r="Q59" s="159"/>
      <c r="R59" s="225"/>
      <c r="S59" s="159"/>
    </row>
    <row r="60" spans="1:19" ht="41.25" customHeight="1">
      <c r="A60" s="286" t="s">
        <v>204</v>
      </c>
      <c r="B60" s="286" t="s">
        <v>203</v>
      </c>
      <c r="C60" s="34" t="s">
        <v>274</v>
      </c>
      <c r="D60" s="337">
        <v>10225.3</v>
      </c>
      <c r="E60" s="338">
        <v>316.24639</v>
      </c>
      <c r="F60" s="34"/>
      <c r="G60" s="34"/>
      <c r="H60" s="337">
        <v>10225.3</v>
      </c>
      <c r="I60" s="515">
        <v>316.24639</v>
      </c>
      <c r="J60" s="36"/>
      <c r="K60" s="36"/>
      <c r="L60" s="252">
        <v>5025.925991</v>
      </c>
      <c r="M60" s="252">
        <v>155.4410092</v>
      </c>
      <c r="N60" s="36"/>
      <c r="O60" s="35"/>
      <c r="P60" s="35"/>
      <c r="Q60" s="159"/>
      <c r="R60" s="225"/>
      <c r="S60" s="159"/>
    </row>
    <row r="61" spans="1:19" ht="72" customHeight="1" thickBot="1">
      <c r="A61" s="286" t="s">
        <v>32</v>
      </c>
      <c r="B61" s="91" t="s">
        <v>205</v>
      </c>
      <c r="C61" s="75" t="s">
        <v>274</v>
      </c>
      <c r="D61" s="593">
        <v>8645.1</v>
      </c>
      <c r="E61" s="594">
        <v>1897.70488</v>
      </c>
      <c r="F61" s="75"/>
      <c r="G61" s="75"/>
      <c r="H61" s="595">
        <v>6728.32542</v>
      </c>
      <c r="I61" s="640">
        <v>1476.94948</v>
      </c>
      <c r="J61" s="358"/>
      <c r="K61" s="358"/>
      <c r="L61" s="252">
        <f>H61</f>
        <v>6728.32542</v>
      </c>
      <c r="M61" s="696">
        <f>I61</f>
        <v>1476.94948</v>
      </c>
      <c r="N61" s="358"/>
      <c r="O61" s="359"/>
      <c r="P61" s="359"/>
      <c r="Q61" s="159"/>
      <c r="R61" s="225"/>
      <c r="S61" s="159"/>
    </row>
    <row r="62" spans="1:19" ht="46.5" customHeight="1" thickBot="1">
      <c r="A62" s="596" t="s">
        <v>354</v>
      </c>
      <c r="B62" s="597" t="s">
        <v>355</v>
      </c>
      <c r="C62" s="598"/>
      <c r="D62" s="599">
        <f>D63</f>
        <v>0</v>
      </c>
      <c r="E62" s="599">
        <f aca="true" t="shared" si="20" ref="E62:P62">E63</f>
        <v>7204.3</v>
      </c>
      <c r="F62" s="599">
        <f t="shared" si="20"/>
        <v>0</v>
      </c>
      <c r="G62" s="599">
        <f t="shared" si="20"/>
        <v>0</v>
      </c>
      <c r="H62" s="599">
        <f t="shared" si="20"/>
        <v>0</v>
      </c>
      <c r="I62" s="633">
        <f t="shared" si="20"/>
        <v>7204.3</v>
      </c>
      <c r="J62" s="599">
        <f t="shared" si="20"/>
        <v>0</v>
      </c>
      <c r="K62" s="599">
        <f t="shared" si="20"/>
        <v>0</v>
      </c>
      <c r="L62" s="599">
        <f t="shared" si="20"/>
        <v>0</v>
      </c>
      <c r="M62" s="599">
        <f t="shared" si="20"/>
        <v>7204.3</v>
      </c>
      <c r="N62" s="599">
        <f t="shared" si="20"/>
        <v>0</v>
      </c>
      <c r="O62" s="599">
        <f t="shared" si="20"/>
        <v>0</v>
      </c>
      <c r="P62" s="600">
        <f t="shared" si="20"/>
        <v>0</v>
      </c>
      <c r="Q62" s="159"/>
      <c r="R62" s="225"/>
      <c r="S62" s="159"/>
    </row>
    <row r="63" spans="1:19" ht="81.75" customHeight="1" thickBot="1">
      <c r="A63" s="586" t="s">
        <v>33</v>
      </c>
      <c r="B63" s="587" t="s">
        <v>356</v>
      </c>
      <c r="C63" s="95" t="s">
        <v>51</v>
      </c>
      <c r="D63" s="590"/>
      <c r="E63" s="591">
        <v>7204.3</v>
      </c>
      <c r="F63" s="95"/>
      <c r="G63" s="95"/>
      <c r="H63" s="592"/>
      <c r="I63" s="634">
        <v>7204.3</v>
      </c>
      <c r="J63" s="584"/>
      <c r="K63" s="584"/>
      <c r="L63" s="252">
        <f>H63</f>
        <v>0</v>
      </c>
      <c r="M63" s="696">
        <f>I63</f>
        <v>7204.3</v>
      </c>
      <c r="N63" s="584"/>
      <c r="O63" s="585"/>
      <c r="P63" s="585"/>
      <c r="Q63" s="159"/>
      <c r="R63" s="225"/>
      <c r="S63" s="159"/>
    </row>
    <row r="64" spans="1:19" ht="24" thickBot="1">
      <c r="A64" s="96"/>
      <c r="B64" s="97" t="s">
        <v>2</v>
      </c>
      <c r="C64" s="98"/>
      <c r="D64" s="158">
        <f>D59+D54+D49+D47+D62</f>
        <v>18870.4</v>
      </c>
      <c r="E64" s="606">
        <f>E59+E54+E49+E47+E62</f>
        <v>149089.80825</v>
      </c>
      <c r="F64" s="158">
        <f aca="true" t="shared" si="21" ref="F64:P64">F59+F54+F49+F47+F62</f>
        <v>0</v>
      </c>
      <c r="G64" s="158">
        <f t="shared" si="21"/>
        <v>0</v>
      </c>
      <c r="H64" s="158">
        <f t="shared" si="21"/>
        <v>16953.62542</v>
      </c>
      <c r="I64" s="672">
        <f>I59+I54+I49+I47+I62</f>
        <v>97768.68183</v>
      </c>
      <c r="J64" s="158">
        <f t="shared" si="21"/>
        <v>0</v>
      </c>
      <c r="K64" s="158">
        <f t="shared" si="21"/>
        <v>0</v>
      </c>
      <c r="L64" s="158">
        <f t="shared" si="21"/>
        <v>11754.251411000001</v>
      </c>
      <c r="M64" s="672">
        <f t="shared" si="21"/>
        <v>97607.8764492</v>
      </c>
      <c r="N64" s="158">
        <f t="shared" si="21"/>
        <v>0</v>
      </c>
      <c r="O64" s="158">
        <f t="shared" si="21"/>
        <v>0</v>
      </c>
      <c r="P64" s="158">
        <f t="shared" si="21"/>
        <v>0</v>
      </c>
      <c r="Q64" s="159">
        <f>SUM(D64:E64)</f>
        <v>167960.20825</v>
      </c>
      <c r="R64" s="225"/>
      <c r="S64" s="159"/>
    </row>
    <row r="65" spans="1:19" ht="18" customHeight="1" thickBot="1">
      <c r="A65" s="807" t="s">
        <v>4</v>
      </c>
      <c r="B65" s="807"/>
      <c r="C65" s="807"/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159"/>
      <c r="R65" s="225"/>
      <c r="S65" s="159"/>
    </row>
    <row r="66" spans="1:19" ht="32.25" customHeight="1" thickBot="1">
      <c r="A66" s="59" t="s">
        <v>273</v>
      </c>
      <c r="B66" s="60" t="s">
        <v>5</v>
      </c>
      <c r="C66" s="79"/>
      <c r="D66" s="110">
        <f>SUM(D67:D68)</f>
        <v>0</v>
      </c>
      <c r="E66" s="273">
        <f>SUM(E67:E69)</f>
        <v>358720.1</v>
      </c>
      <c r="F66" s="273">
        <f aca="true" t="shared" si="22" ref="F66:P66">SUM(F67:F69)</f>
        <v>0</v>
      </c>
      <c r="G66" s="273">
        <f t="shared" si="22"/>
        <v>0</v>
      </c>
      <c r="H66" s="273">
        <f t="shared" si="22"/>
        <v>0</v>
      </c>
      <c r="I66" s="635">
        <f t="shared" si="22"/>
        <v>302024.82076000003</v>
      </c>
      <c r="J66" s="273">
        <f t="shared" si="22"/>
        <v>0</v>
      </c>
      <c r="K66" s="273">
        <f t="shared" si="22"/>
        <v>0</v>
      </c>
      <c r="L66" s="273">
        <f t="shared" si="22"/>
        <v>0</v>
      </c>
      <c r="M66" s="273">
        <f t="shared" si="22"/>
        <v>302024.82076000003</v>
      </c>
      <c r="N66" s="273">
        <f t="shared" si="22"/>
        <v>0</v>
      </c>
      <c r="O66" s="273">
        <f t="shared" si="22"/>
        <v>0</v>
      </c>
      <c r="P66" s="273">
        <f t="shared" si="22"/>
        <v>0</v>
      </c>
      <c r="Q66" s="159"/>
      <c r="R66" s="225"/>
      <c r="S66" s="159"/>
    </row>
    <row r="67" spans="1:19" ht="80.25" customHeight="1">
      <c r="A67" s="94" t="s">
        <v>284</v>
      </c>
      <c r="B67" s="148" t="s">
        <v>22</v>
      </c>
      <c r="C67" s="149" t="s">
        <v>274</v>
      </c>
      <c r="D67" s="150"/>
      <c r="E67" s="607">
        <v>274090.5</v>
      </c>
      <c r="F67" s="149"/>
      <c r="G67" s="149"/>
      <c r="H67" s="239"/>
      <c r="I67" s="618">
        <f>108272.68377+115362.7299</f>
        <v>223635.41367</v>
      </c>
      <c r="J67" s="151"/>
      <c r="K67" s="151"/>
      <c r="L67" s="252">
        <f aca="true" t="shared" si="23" ref="L67:M69">H67</f>
        <v>0</v>
      </c>
      <c r="M67" s="696">
        <f t="shared" si="23"/>
        <v>223635.41367</v>
      </c>
      <c r="N67" s="107"/>
      <c r="O67" s="108"/>
      <c r="P67" s="109"/>
      <c r="Q67" s="159"/>
      <c r="R67" s="225"/>
      <c r="S67" s="159"/>
    </row>
    <row r="68" spans="1:19" ht="120" customHeight="1">
      <c r="A68" s="52" t="s">
        <v>285</v>
      </c>
      <c r="B68" s="152" t="s">
        <v>46</v>
      </c>
      <c r="C68" s="153" t="s">
        <v>274</v>
      </c>
      <c r="D68" s="154"/>
      <c r="E68" s="218">
        <v>6529.1</v>
      </c>
      <c r="F68" s="153"/>
      <c r="G68" s="153"/>
      <c r="H68" s="240"/>
      <c r="I68" s="542">
        <f>1754.00728+1536.504</f>
        <v>3290.5112799999997</v>
      </c>
      <c r="J68" s="155"/>
      <c r="K68" s="155"/>
      <c r="L68" s="252">
        <f t="shared" si="23"/>
        <v>0</v>
      </c>
      <c r="M68" s="696">
        <f t="shared" si="23"/>
        <v>3290.5112799999997</v>
      </c>
      <c r="N68" s="40"/>
      <c r="O68" s="41"/>
      <c r="P68" s="42"/>
      <c r="Q68" s="159"/>
      <c r="R68" s="225"/>
      <c r="S68" s="159"/>
    </row>
    <row r="69" spans="1:19" ht="153" customHeight="1" thickBot="1">
      <c r="A69" s="286" t="s">
        <v>286</v>
      </c>
      <c r="B69" s="111" t="s">
        <v>206</v>
      </c>
      <c r="C69" s="75" t="s">
        <v>274</v>
      </c>
      <c r="D69" s="233"/>
      <c r="E69" s="278">
        <v>78100.5</v>
      </c>
      <c r="F69" s="75"/>
      <c r="G69" s="75"/>
      <c r="H69" s="241"/>
      <c r="I69" s="619">
        <v>75098.89581</v>
      </c>
      <c r="J69" s="112"/>
      <c r="K69" s="112"/>
      <c r="L69" s="252">
        <f t="shared" si="23"/>
        <v>0</v>
      </c>
      <c r="M69" s="696">
        <f t="shared" si="23"/>
        <v>75098.89581</v>
      </c>
      <c r="N69" s="112"/>
      <c r="O69" s="113"/>
      <c r="P69" s="287"/>
      <c r="Q69" s="159"/>
      <c r="R69" s="225"/>
      <c r="S69" s="159"/>
    </row>
    <row r="70" spans="1:19" ht="24" thickBot="1">
      <c r="A70" s="96"/>
      <c r="B70" s="97" t="s">
        <v>2</v>
      </c>
      <c r="C70" s="98"/>
      <c r="D70" s="340">
        <f>D66</f>
        <v>0</v>
      </c>
      <c r="E70" s="340">
        <f>E66</f>
        <v>358720.1</v>
      </c>
      <c r="F70" s="341"/>
      <c r="G70" s="341"/>
      <c r="H70" s="342">
        <f>H66</f>
        <v>0</v>
      </c>
      <c r="I70" s="513">
        <f>I66</f>
        <v>302024.82076000003</v>
      </c>
      <c r="J70" s="341"/>
      <c r="K70" s="341"/>
      <c r="L70" s="344">
        <f>L66</f>
        <v>0</v>
      </c>
      <c r="M70" s="343">
        <f>M66</f>
        <v>302024.82076000003</v>
      </c>
      <c r="N70" s="288"/>
      <c r="O70" s="288"/>
      <c r="P70" s="289"/>
      <c r="Q70" s="159"/>
      <c r="R70" s="225"/>
      <c r="S70" s="159"/>
    </row>
    <row r="71" spans="1:19" ht="24" thickBot="1">
      <c r="A71" s="805" t="s">
        <v>6</v>
      </c>
      <c r="B71" s="805"/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159"/>
      <c r="R71" s="225"/>
      <c r="S71" s="159"/>
    </row>
    <row r="72" spans="1:19" ht="48.75" customHeight="1" thickBot="1">
      <c r="A72" s="667" t="s">
        <v>273</v>
      </c>
      <c r="B72" s="668" t="s">
        <v>7</v>
      </c>
      <c r="C72" s="669"/>
      <c r="D72" s="670">
        <f>SUM(D73:D77)</f>
        <v>0</v>
      </c>
      <c r="E72" s="717">
        <f>SUM(E73:E80)</f>
        <v>1974395.56325</v>
      </c>
      <c r="F72" s="717">
        <f aca="true" t="shared" si="24" ref="F72:P72">SUM(F73:F80)</f>
        <v>0</v>
      </c>
      <c r="G72" s="717">
        <f t="shared" si="24"/>
        <v>0</v>
      </c>
      <c r="H72" s="717">
        <f t="shared" si="24"/>
        <v>0</v>
      </c>
      <c r="I72" s="756">
        <f>SUM(I73:I80)</f>
        <v>1633698.59495</v>
      </c>
      <c r="J72" s="745"/>
      <c r="K72" s="745"/>
      <c r="L72" s="745">
        <f t="shared" si="24"/>
        <v>0</v>
      </c>
      <c r="M72" s="745">
        <f t="shared" si="24"/>
        <v>1633698.59495</v>
      </c>
      <c r="N72" s="671"/>
      <c r="O72" s="671"/>
      <c r="P72" s="671">
        <f t="shared" si="24"/>
        <v>0</v>
      </c>
      <c r="Q72" s="159"/>
      <c r="R72" s="225"/>
      <c r="S72" s="159"/>
    </row>
    <row r="73" spans="1:19" ht="25.5" customHeight="1">
      <c r="A73" s="603" t="s">
        <v>284</v>
      </c>
      <c r="B73" s="545" t="s">
        <v>47</v>
      </c>
      <c r="C73" s="346" t="s">
        <v>274</v>
      </c>
      <c r="D73" s="345"/>
      <c r="E73" s="666">
        <v>42344.2</v>
      </c>
      <c r="F73" s="528"/>
      <c r="G73" s="528"/>
      <c r="H73" s="529"/>
      <c r="I73" s="757">
        <v>29062.47653</v>
      </c>
      <c r="J73" s="758"/>
      <c r="K73" s="758"/>
      <c r="L73" s="754">
        <f>H73</f>
        <v>0</v>
      </c>
      <c r="M73" s="755">
        <f>I73</f>
        <v>29062.47653</v>
      </c>
      <c r="N73" s="530"/>
      <c r="O73" s="531"/>
      <c r="P73" s="532"/>
      <c r="Q73" s="159"/>
      <c r="R73" s="225"/>
      <c r="S73" s="290"/>
    </row>
    <row r="74" spans="1:19" s="50" customFormat="1" ht="64.5" customHeight="1">
      <c r="A74" s="604" t="s">
        <v>285</v>
      </c>
      <c r="B74" s="601" t="s">
        <v>48</v>
      </c>
      <c r="C74" s="347" t="s">
        <v>44</v>
      </c>
      <c r="D74" s="153"/>
      <c r="E74" s="644">
        <v>9270.2</v>
      </c>
      <c r="F74" s="533"/>
      <c r="G74" s="533"/>
      <c r="H74" s="534"/>
      <c r="I74" s="759">
        <v>4229.0406</v>
      </c>
      <c r="J74" s="760"/>
      <c r="K74" s="760"/>
      <c r="L74" s="754">
        <f aca="true" t="shared" si="25" ref="L74:L80">H74</f>
        <v>0</v>
      </c>
      <c r="M74" s="755">
        <f aca="true" t="shared" si="26" ref="M74:M80">I74</f>
        <v>4229.0406</v>
      </c>
      <c r="N74" s="535"/>
      <c r="O74" s="536"/>
      <c r="P74" s="537"/>
      <c r="Q74" s="159"/>
      <c r="R74" s="232"/>
      <c r="S74" s="159"/>
    </row>
    <row r="75" spans="1:19" ht="91.5" customHeight="1">
      <c r="A75" s="605" t="s">
        <v>286</v>
      </c>
      <c r="B75" s="602" t="s">
        <v>207</v>
      </c>
      <c r="C75" s="348" t="s">
        <v>39</v>
      </c>
      <c r="D75" s="34"/>
      <c r="E75" s="644">
        <v>1893039.67325</v>
      </c>
      <c r="F75" s="538"/>
      <c r="G75" s="538"/>
      <c r="H75" s="534"/>
      <c r="I75" s="759">
        <v>1580692.83385</v>
      </c>
      <c r="J75" s="761"/>
      <c r="K75" s="761"/>
      <c r="L75" s="754">
        <f t="shared" si="25"/>
        <v>0</v>
      </c>
      <c r="M75" s="755">
        <f t="shared" si="26"/>
        <v>1580692.83385</v>
      </c>
      <c r="N75" s="539"/>
      <c r="O75" s="540"/>
      <c r="P75" s="541"/>
      <c r="Q75" s="159"/>
      <c r="R75" s="225"/>
      <c r="S75" s="159"/>
    </row>
    <row r="76" spans="1:19" ht="57" customHeight="1">
      <c r="A76" s="605" t="s">
        <v>287</v>
      </c>
      <c r="B76" s="602" t="s">
        <v>49</v>
      </c>
      <c r="C76" s="348" t="s">
        <v>39</v>
      </c>
      <c r="D76" s="34"/>
      <c r="E76" s="644">
        <v>932</v>
      </c>
      <c r="F76" s="538"/>
      <c r="G76" s="538"/>
      <c r="H76" s="534"/>
      <c r="I76" s="759">
        <v>680.74397</v>
      </c>
      <c r="J76" s="761"/>
      <c r="K76" s="761"/>
      <c r="L76" s="754">
        <f t="shared" si="25"/>
        <v>0</v>
      </c>
      <c r="M76" s="755">
        <f t="shared" si="26"/>
        <v>680.74397</v>
      </c>
      <c r="N76" s="539"/>
      <c r="O76" s="540"/>
      <c r="P76" s="541"/>
      <c r="Q76" s="159"/>
      <c r="R76" s="225"/>
      <c r="S76" s="290"/>
    </row>
    <row r="77" spans="1:19" ht="67.5" customHeight="1">
      <c r="A77" s="605" t="s">
        <v>50</v>
      </c>
      <c r="B77" s="602" t="s">
        <v>70</v>
      </c>
      <c r="C77" s="348" t="s">
        <v>44</v>
      </c>
      <c r="D77" s="34"/>
      <c r="E77" s="644">
        <v>20350</v>
      </c>
      <c r="F77" s="538"/>
      <c r="G77" s="538"/>
      <c r="H77" s="534"/>
      <c r="I77" s="759">
        <v>18033.5</v>
      </c>
      <c r="J77" s="761"/>
      <c r="K77" s="761"/>
      <c r="L77" s="754">
        <f t="shared" si="25"/>
        <v>0</v>
      </c>
      <c r="M77" s="755">
        <f t="shared" si="26"/>
        <v>18033.5</v>
      </c>
      <c r="N77" s="539"/>
      <c r="O77" s="540"/>
      <c r="P77" s="541"/>
      <c r="Q77" s="159"/>
      <c r="R77" s="225"/>
      <c r="S77" s="159"/>
    </row>
    <row r="78" spans="1:19" ht="34.5" customHeight="1">
      <c r="A78" s="605" t="s">
        <v>208</v>
      </c>
      <c r="B78" s="602" t="s">
        <v>209</v>
      </c>
      <c r="C78" s="348" t="s">
        <v>39</v>
      </c>
      <c r="D78" s="34"/>
      <c r="E78" s="644">
        <v>1000</v>
      </c>
      <c r="F78" s="538"/>
      <c r="G78" s="538"/>
      <c r="H78" s="534"/>
      <c r="I78" s="762"/>
      <c r="J78" s="761"/>
      <c r="K78" s="761"/>
      <c r="L78" s="754">
        <f t="shared" si="25"/>
        <v>0</v>
      </c>
      <c r="M78" s="755">
        <f t="shared" si="26"/>
        <v>0</v>
      </c>
      <c r="N78" s="539"/>
      <c r="O78" s="540"/>
      <c r="P78" s="541"/>
      <c r="Q78" s="159"/>
      <c r="R78" s="225"/>
      <c r="S78" s="159"/>
    </row>
    <row r="79" spans="1:19" ht="87" customHeight="1">
      <c r="A79" s="605" t="s">
        <v>210</v>
      </c>
      <c r="B79" s="602" t="s">
        <v>211</v>
      </c>
      <c r="C79" s="348" t="s">
        <v>216</v>
      </c>
      <c r="D79" s="34"/>
      <c r="E79" s="644">
        <v>6459.49</v>
      </c>
      <c r="F79" s="538"/>
      <c r="G79" s="538"/>
      <c r="H79" s="534"/>
      <c r="I79" s="762"/>
      <c r="J79" s="761"/>
      <c r="K79" s="761"/>
      <c r="L79" s="754">
        <f t="shared" si="25"/>
        <v>0</v>
      </c>
      <c r="M79" s="755">
        <f t="shared" si="26"/>
        <v>0</v>
      </c>
      <c r="N79" s="539"/>
      <c r="O79" s="540"/>
      <c r="P79" s="541"/>
      <c r="Q79" s="159"/>
      <c r="R79" s="225"/>
      <c r="S79" s="159"/>
    </row>
    <row r="80" spans="1:19" ht="87" customHeight="1" thickBot="1">
      <c r="A80" s="703" t="s">
        <v>357</v>
      </c>
      <c r="B80" s="704" t="s">
        <v>358</v>
      </c>
      <c r="C80" s="705" t="s">
        <v>51</v>
      </c>
      <c r="D80" s="75"/>
      <c r="E80" s="645">
        <v>1000</v>
      </c>
      <c r="F80" s="706"/>
      <c r="G80" s="706"/>
      <c r="H80" s="707"/>
      <c r="I80" s="619">
        <v>1000</v>
      </c>
      <c r="J80" s="708"/>
      <c r="K80" s="708"/>
      <c r="L80" s="754">
        <f t="shared" si="25"/>
        <v>0</v>
      </c>
      <c r="M80" s="755">
        <f t="shared" si="26"/>
        <v>1000</v>
      </c>
      <c r="N80" s="709"/>
      <c r="O80" s="710"/>
      <c r="P80" s="711"/>
      <c r="Q80" s="159"/>
      <c r="R80" s="225"/>
      <c r="S80" s="159"/>
    </row>
    <row r="81" spans="1:19" ht="69" customHeight="1" thickBot="1">
      <c r="A81" s="712" t="s">
        <v>275</v>
      </c>
      <c r="B81" s="713" t="s">
        <v>23</v>
      </c>
      <c r="C81" s="669"/>
      <c r="D81" s="744">
        <f>D82</f>
        <v>8873.5</v>
      </c>
      <c r="E81" s="745">
        <f>SUM(E82:E82)</f>
        <v>0</v>
      </c>
      <c r="F81" s="746"/>
      <c r="G81" s="746"/>
      <c r="H81" s="747">
        <f>H82</f>
        <v>5906.71249</v>
      </c>
      <c r="I81" s="745">
        <f>SUM(I82:I82)</f>
        <v>0</v>
      </c>
      <c r="J81" s="746"/>
      <c r="K81" s="746"/>
      <c r="L81" s="745">
        <f>L82</f>
        <v>5906.71249</v>
      </c>
      <c r="M81" s="745">
        <f>SUM(M82:M82)</f>
        <v>0</v>
      </c>
      <c r="N81" s="714"/>
      <c r="O81" s="714"/>
      <c r="P81" s="716"/>
      <c r="Q81" s="159"/>
      <c r="R81" s="225"/>
      <c r="S81" s="159"/>
    </row>
    <row r="82" spans="1:19" ht="94.5" customHeight="1" thickBot="1">
      <c r="A82" s="115" t="s">
        <v>288</v>
      </c>
      <c r="B82" s="114" t="s">
        <v>24</v>
      </c>
      <c r="C82" s="95" t="s">
        <v>274</v>
      </c>
      <c r="D82" s="748">
        <v>8873.5</v>
      </c>
      <c r="E82" s="749"/>
      <c r="F82" s="750"/>
      <c r="G82" s="750"/>
      <c r="H82" s="751">
        <v>5906.71249</v>
      </c>
      <c r="I82" s="752"/>
      <c r="J82" s="753"/>
      <c r="K82" s="753"/>
      <c r="L82" s="754">
        <f>H82</f>
        <v>5906.71249</v>
      </c>
      <c r="M82" s="755">
        <f>I82</f>
        <v>0</v>
      </c>
      <c r="N82" s="543"/>
      <c r="O82" s="544"/>
      <c r="P82" s="544"/>
      <c r="Q82" s="159"/>
      <c r="R82" s="225"/>
      <c r="S82" s="159"/>
    </row>
    <row r="83" spans="1:19" ht="36.75" customHeight="1" thickBot="1">
      <c r="A83" s="730" t="s">
        <v>212</v>
      </c>
      <c r="B83" s="731" t="s">
        <v>213</v>
      </c>
      <c r="C83" s="732" t="s">
        <v>274</v>
      </c>
      <c r="D83" s="733">
        <f>SUM(D84:D85)</f>
        <v>0</v>
      </c>
      <c r="E83" s="734">
        <f aca="true" t="shared" si="27" ref="E83:P83">SUM(E84:E85)</f>
        <v>749.5999999999999</v>
      </c>
      <c r="F83" s="734">
        <f t="shared" si="27"/>
        <v>0</v>
      </c>
      <c r="G83" s="734">
        <f t="shared" si="27"/>
        <v>0</v>
      </c>
      <c r="H83" s="734">
        <f t="shared" si="27"/>
        <v>0</v>
      </c>
      <c r="I83" s="735">
        <f t="shared" si="27"/>
        <v>0</v>
      </c>
      <c r="J83" s="734">
        <f t="shared" si="27"/>
        <v>0</v>
      </c>
      <c r="K83" s="734">
        <f t="shared" si="27"/>
        <v>0</v>
      </c>
      <c r="L83" s="734">
        <f t="shared" si="27"/>
        <v>0</v>
      </c>
      <c r="M83" s="734">
        <f t="shared" si="27"/>
        <v>0</v>
      </c>
      <c r="N83" s="734">
        <f t="shared" si="27"/>
        <v>0</v>
      </c>
      <c r="O83" s="734">
        <f t="shared" si="27"/>
        <v>0</v>
      </c>
      <c r="P83" s="736">
        <f t="shared" si="27"/>
        <v>0</v>
      </c>
      <c r="Q83" s="159"/>
      <c r="R83" s="225"/>
      <c r="S83" s="159"/>
    </row>
    <row r="84" spans="1:19" ht="62.25" customHeight="1">
      <c r="A84" s="720" t="s">
        <v>271</v>
      </c>
      <c r="B84" s="92" t="s">
        <v>214</v>
      </c>
      <c r="C84" s="71" t="s">
        <v>274</v>
      </c>
      <c r="D84" s="721"/>
      <c r="E84" s="722">
        <v>343.2</v>
      </c>
      <c r="F84" s="723"/>
      <c r="G84" s="723"/>
      <c r="H84" s="724"/>
      <c r="I84" s="618">
        <v>0</v>
      </c>
      <c r="J84" s="725"/>
      <c r="K84" s="725"/>
      <c r="L84" s="726">
        <f>H84</f>
        <v>0</v>
      </c>
      <c r="M84" s="727">
        <f>I84</f>
        <v>0</v>
      </c>
      <c r="N84" s="725"/>
      <c r="O84" s="728"/>
      <c r="P84" s="729"/>
      <c r="Q84" s="159"/>
      <c r="R84" s="225"/>
      <c r="S84" s="159"/>
    </row>
    <row r="85" spans="1:19" ht="62.25" customHeight="1" thickBot="1">
      <c r="A85" s="693" t="s">
        <v>198</v>
      </c>
      <c r="B85" s="111" t="s">
        <v>215</v>
      </c>
      <c r="C85" s="75" t="s">
        <v>274</v>
      </c>
      <c r="D85" s="737"/>
      <c r="E85" s="738">
        <v>406.4</v>
      </c>
      <c r="F85" s="739"/>
      <c r="G85" s="739"/>
      <c r="H85" s="740"/>
      <c r="I85" s="619">
        <v>0</v>
      </c>
      <c r="J85" s="709"/>
      <c r="K85" s="709"/>
      <c r="L85" s="718">
        <f>H85</f>
        <v>0</v>
      </c>
      <c r="M85" s="719">
        <f>I85</f>
        <v>0</v>
      </c>
      <c r="N85" s="709"/>
      <c r="O85" s="710"/>
      <c r="P85" s="711"/>
      <c r="Q85" s="159"/>
      <c r="R85" s="225"/>
      <c r="S85" s="159"/>
    </row>
    <row r="86" spans="1:19" ht="24" thickBot="1">
      <c r="A86" s="96"/>
      <c r="B86" s="97" t="s">
        <v>2</v>
      </c>
      <c r="C86" s="98"/>
      <c r="D86" s="741">
        <f>D81+D72+D83</f>
        <v>8873.5</v>
      </c>
      <c r="E86" s="741">
        <f>E81+E72+E83</f>
        <v>1975145.16325</v>
      </c>
      <c r="F86" s="741"/>
      <c r="G86" s="741"/>
      <c r="H86" s="741">
        <f>H81+H72+H83</f>
        <v>5906.71249</v>
      </c>
      <c r="I86" s="742">
        <f>I81+I72+I83</f>
        <v>1633698.59495</v>
      </c>
      <c r="J86" s="741"/>
      <c r="K86" s="741"/>
      <c r="L86" s="741">
        <f>L81+L72+L83</f>
        <v>5906.71249</v>
      </c>
      <c r="M86" s="741">
        <f>M81+M72+M83</f>
        <v>1633698.59495</v>
      </c>
      <c r="N86" s="741"/>
      <c r="O86" s="741"/>
      <c r="P86" s="743"/>
      <c r="Q86" s="159"/>
      <c r="R86" s="225"/>
      <c r="S86" s="159"/>
    </row>
    <row r="87" spans="1:19" s="22" customFormat="1" ht="36.75" customHeight="1" thickBot="1">
      <c r="A87" s="283"/>
      <c r="B87" s="284" t="s">
        <v>8</v>
      </c>
      <c r="C87" s="285"/>
      <c r="D87" s="349">
        <f>D38+D45+D64+D70+D86</f>
        <v>529414.9</v>
      </c>
      <c r="E87" s="349">
        <f>E38+E45+E64+E70+E86</f>
        <v>10698013.599999998</v>
      </c>
      <c r="F87" s="349">
        <f aca="true" t="shared" si="28" ref="F87:M87">F38+F45+F64+F70+F86</f>
        <v>0</v>
      </c>
      <c r="G87" s="349">
        <f t="shared" si="28"/>
        <v>0</v>
      </c>
      <c r="H87" s="349">
        <f>H38+H45+H64+H70+H86</f>
        <v>347005.01762</v>
      </c>
      <c r="I87" s="349">
        <f t="shared" si="28"/>
        <v>9656479.297249999</v>
      </c>
      <c r="J87" s="349"/>
      <c r="K87" s="349"/>
      <c r="L87" s="349">
        <f>L38+L45+L64+L70+L86</f>
        <v>341805.643611</v>
      </c>
      <c r="M87" s="349">
        <f t="shared" si="28"/>
        <v>9656318.4918692</v>
      </c>
      <c r="N87" s="349"/>
      <c r="O87" s="349"/>
      <c r="P87" s="349"/>
      <c r="Q87" s="159"/>
      <c r="R87" s="225"/>
      <c r="S87" s="159"/>
    </row>
    <row r="88" spans="2:19" ht="23.25">
      <c r="B88" s="281" t="s">
        <v>51</v>
      </c>
      <c r="C88" s="282"/>
      <c r="D88" s="274">
        <f>D63+D8+D80+D58+D37+D35+D9+D10+D11+D13+D14+D15+D16+D18+D20+D21+D23+D25+D26+D27+D28+D30+D32+D42+D43+D44+D48+D51+D55+D56+D57+D60+D61+D67+D68+D69+D73+D75+D76+D78+D84+D85+D82</f>
        <v>93706.85659000001</v>
      </c>
      <c r="E88" s="274">
        <f>E85+E84+E80+E78+E76+E75+E73+E69+E68+E67+E63+E61+E60+E58+E57+E56+E55+E48+E44+E43+E42++E37+E35+E32+E30+E28+E27+E26+E25+E23+E21+E20+E18+E16+E51+E14+E13+E11+E10+E9+E8</f>
        <v>10262642.60066</v>
      </c>
      <c r="F88" s="274"/>
      <c r="G88" s="274"/>
      <c r="H88" s="274">
        <f>H85+H84+H80+H78+H76+H75+H73+H69+H68+H67+H63+H61+H60+H58+H57+H56+H55+H48+H44+H82+H43+H42++H37+H35+H32+H30+H28+H27+H26+H25+H23+H21+H20+H18+H16+H51+H14+H13+H11+H10+H9+H8</f>
        <v>76617.6761</v>
      </c>
      <c r="I88" s="636">
        <f>I85+I84+I80+I78+I76+I75+I73+I69+I68+I67+I63+I61+I60+I58+I57+I56+I55+I48+I44+I43+I42++I37+I35+I32+I30+I28+I27+I26+I25+I23+I21+I20+I18+I16+I51+I14+I13+I11+I10+I9+I8</f>
        <v>9409582.113669999</v>
      </c>
      <c r="J88" s="274"/>
      <c r="K88" s="274"/>
      <c r="L88" s="274">
        <f>L85+L84+L80+L78+L76+L75+L73+L69+L68+L67+L63+L61+L60+L58+L57+L56+L55+L48+L44+L82+L43+L42++L37+L35+L32+L30+L28+L27+L26+L25+L23+L21+L20+L18+L16+L51+L14+L13+L11+L10+L9+L8</f>
        <v>71418.302091</v>
      </c>
      <c r="M88" s="274">
        <f>M85+M84+M80+M78+M76+M75+M73+M69+M68+M67+M63+M61+M60+M58+M57+M56+M55+M48+M44+M43+M42++M37+M35+M32+M30+M28+M27+M26+M25+M23+M21+M20+M18+M16+M51+M14+M13+M11+M10+M9+M8</f>
        <v>9409421.3082892</v>
      </c>
      <c r="N88" s="274"/>
      <c r="O88" s="274"/>
      <c r="P88" s="274"/>
      <c r="Q88" s="159"/>
      <c r="R88" s="225"/>
      <c r="S88" s="159"/>
    </row>
    <row r="89" spans="2:19" ht="23.25">
      <c r="B89" s="156"/>
      <c r="C89" s="157"/>
      <c r="D89" s="792">
        <f>SUM(D88:E88)</f>
        <v>10356349.45725</v>
      </c>
      <c r="E89" s="793"/>
      <c r="F89" s="274"/>
      <c r="G89" s="274"/>
      <c r="H89" s="792">
        <f>SUM(H88:I88)</f>
        <v>9486199.78977</v>
      </c>
      <c r="I89" s="793"/>
      <c r="J89" s="274"/>
      <c r="K89" s="274"/>
      <c r="L89" s="792">
        <f>SUM(L88:M88)</f>
        <v>9480839.6103802</v>
      </c>
      <c r="M89" s="793"/>
      <c r="N89" s="274"/>
      <c r="O89" s="274"/>
      <c r="P89" s="274"/>
      <c r="Q89" s="159"/>
      <c r="R89" s="225"/>
      <c r="S89" s="159"/>
    </row>
    <row r="90" spans="2:19" ht="23.25">
      <c r="B90" s="156" t="s">
        <v>52</v>
      </c>
      <c r="C90" s="292"/>
      <c r="D90" s="275">
        <f>D41+D34+D31+D24+D19</f>
        <v>435708.04341</v>
      </c>
      <c r="E90" s="275">
        <f>E41+E34+E31+E24+E19+E79</f>
        <v>378131.09934</v>
      </c>
      <c r="F90" s="275"/>
      <c r="G90" s="275"/>
      <c r="H90" s="275">
        <f>H41+H34+H31+H24+H19+H79</f>
        <v>270387.34152</v>
      </c>
      <c r="I90" s="637">
        <f>I41+I34+I31+I24+I19+I79</f>
        <v>201420.52578</v>
      </c>
      <c r="J90" s="275"/>
      <c r="K90" s="275"/>
      <c r="L90" s="275">
        <f>L41+L34+L31+L24+L19</f>
        <v>270387.34152</v>
      </c>
      <c r="M90" s="275">
        <f>M41+M34+M31+M24+M19+M79</f>
        <v>201420.52578</v>
      </c>
      <c r="N90" s="275"/>
      <c r="O90" s="275"/>
      <c r="P90" s="275"/>
      <c r="Q90" s="159"/>
      <c r="R90" s="225"/>
      <c r="S90" s="159"/>
    </row>
    <row r="91" spans="2:19" ht="23.25">
      <c r="B91" s="156"/>
      <c r="C91" s="292"/>
      <c r="D91" s="799">
        <f>SUM(D90:E90)</f>
        <v>813839.14275</v>
      </c>
      <c r="E91" s="800"/>
      <c r="F91" s="275"/>
      <c r="G91" s="275"/>
      <c r="H91" s="792">
        <f>SUM(H90:I90)</f>
        <v>471807.86730000004</v>
      </c>
      <c r="I91" s="793"/>
      <c r="J91" s="275"/>
      <c r="K91" s="275"/>
      <c r="L91" s="797">
        <f>SUM(L90:M90)</f>
        <v>471807.86730000004</v>
      </c>
      <c r="M91" s="798"/>
      <c r="N91" s="275"/>
      <c r="O91" s="275"/>
      <c r="P91" s="275"/>
      <c r="Q91" s="159"/>
      <c r="R91" s="225"/>
      <c r="S91" s="159"/>
    </row>
    <row r="92" spans="2:19" ht="17.25" customHeight="1">
      <c r="B92" s="156" t="s">
        <v>53</v>
      </c>
      <c r="C92" s="157"/>
      <c r="D92" s="275">
        <f>D77+D74+D52+D50+D53</f>
        <v>0</v>
      </c>
      <c r="E92" s="275">
        <f aca="true" t="shared" si="29" ref="E92:M92">E77+E74+E52+E50+E53</f>
        <v>57239.899999999994</v>
      </c>
      <c r="F92" s="275"/>
      <c r="G92" s="275"/>
      <c r="H92" s="275">
        <f t="shared" si="29"/>
        <v>0</v>
      </c>
      <c r="I92" s="638">
        <f t="shared" si="29"/>
        <v>45476.6578</v>
      </c>
      <c r="J92" s="275"/>
      <c r="K92" s="275"/>
      <c r="L92" s="275">
        <f t="shared" si="29"/>
        <v>0</v>
      </c>
      <c r="M92" s="275">
        <f t="shared" si="29"/>
        <v>45476.6578</v>
      </c>
      <c r="N92" s="275"/>
      <c r="O92" s="275"/>
      <c r="P92" s="275"/>
      <c r="Q92" s="159"/>
      <c r="R92" s="225"/>
      <c r="S92" s="159"/>
    </row>
    <row r="93" spans="4:19" ht="23.25">
      <c r="D93" s="794">
        <f>SUM(D92:E92)</f>
        <v>57239.899999999994</v>
      </c>
      <c r="E93" s="795"/>
      <c r="H93" s="794">
        <f>SUM(H92:I92)</f>
        <v>45476.6578</v>
      </c>
      <c r="I93" s="795"/>
      <c r="J93" s="219"/>
      <c r="K93" s="219"/>
      <c r="L93" s="794">
        <f>SUM(L92:M92)</f>
        <v>45476.6578</v>
      </c>
      <c r="M93" s="795"/>
      <c r="N93" s="219"/>
      <c r="O93" s="219"/>
      <c r="P93" s="219"/>
      <c r="Q93" s="159"/>
      <c r="R93" s="225"/>
      <c r="S93" s="159"/>
    </row>
    <row r="94" spans="4:17" ht="15.75">
      <c r="D94" s="201"/>
      <c r="F94" s="219"/>
      <c r="G94" s="219"/>
      <c r="H94" s="246"/>
      <c r="J94" s="159"/>
      <c r="K94" s="159"/>
      <c r="M94" s="159"/>
      <c r="N94" s="159"/>
      <c r="Q94" s="159"/>
    </row>
    <row r="95" spans="3:13" ht="15.75">
      <c r="C95" s="293"/>
      <c r="D95" s="276"/>
      <c r="M95" s="159"/>
    </row>
    <row r="96" ht="15.75">
      <c r="M96" s="159"/>
    </row>
    <row r="97" spans="10:14" ht="15.75">
      <c r="J97" s="159"/>
      <c r="K97" s="159"/>
      <c r="M97" s="159"/>
      <c r="N97" s="159"/>
    </row>
    <row r="99" ht="15.75">
      <c r="D99" s="159"/>
    </row>
    <row r="100" spans="3:4" ht="15.75">
      <c r="C100" s="294"/>
      <c r="D100" s="159"/>
    </row>
  </sheetData>
  <sheetProtection/>
  <mergeCells count="33">
    <mergeCell ref="A1:P1"/>
    <mergeCell ref="A2:P2"/>
    <mergeCell ref="A3:A4"/>
    <mergeCell ref="H3:K3"/>
    <mergeCell ref="L3:O3"/>
    <mergeCell ref="P3:P4"/>
    <mergeCell ref="A6:P6"/>
    <mergeCell ref="B3:B4"/>
    <mergeCell ref="A23:A24"/>
    <mergeCell ref="B23:B24"/>
    <mergeCell ref="C3:C4"/>
    <mergeCell ref="D3:G3"/>
    <mergeCell ref="A18:A19"/>
    <mergeCell ref="B18:B19"/>
    <mergeCell ref="A30:A31"/>
    <mergeCell ref="B30:B31"/>
    <mergeCell ref="A71:P71"/>
    <mergeCell ref="A39:P39"/>
    <mergeCell ref="A65:P65"/>
    <mergeCell ref="A41:A42"/>
    <mergeCell ref="B34:B35"/>
    <mergeCell ref="A34:A35"/>
    <mergeCell ref="B41:B42"/>
    <mergeCell ref="H91:I91"/>
    <mergeCell ref="H93:I93"/>
    <mergeCell ref="A46:P46"/>
    <mergeCell ref="H89:I89"/>
    <mergeCell ref="L89:M89"/>
    <mergeCell ref="L91:M91"/>
    <mergeCell ref="L93:M93"/>
    <mergeCell ref="D91:E91"/>
    <mergeCell ref="D89:E89"/>
    <mergeCell ref="D93:E93"/>
  </mergeCells>
  <hyperlinks>
    <hyperlink ref="A65" r:id="rId1" display="sub_1006"/>
    <hyperlink ref="A71" r:id="rId2" display="sub_1007"/>
    <hyperlink ref="A6" r:id="rId3" display="garantf1://97127.1000/"/>
  </hyperlinks>
  <printOptions/>
  <pageMargins left="0" right="0" top="0.5511811023622047" bottom="0" header="0.35433070866141736" footer="0.03937007874015748"/>
  <pageSetup horizontalDpi="600" verticalDpi="600" orientation="landscape" paperSize="9" scale="70" r:id="rId4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A1" sqref="A1:G67"/>
    </sheetView>
  </sheetViews>
  <sheetFormatPr defaultColWidth="9.00390625" defaultRowHeight="12.75"/>
  <cols>
    <col min="1" max="1" width="5.625" style="562" customWidth="1"/>
    <col min="2" max="2" width="43.375" style="562" customWidth="1"/>
    <col min="3" max="3" width="17.375" style="561" customWidth="1"/>
    <col min="4" max="4" width="12.00390625" style="562" customWidth="1"/>
    <col min="5" max="5" width="11.625" style="562" customWidth="1"/>
    <col min="6" max="6" width="13.125" style="562" customWidth="1"/>
    <col min="7" max="7" width="49.125" style="562" customWidth="1"/>
    <col min="8" max="8" width="46.75390625" style="563" customWidth="1"/>
    <col min="9" max="10" width="9.125" style="330" customWidth="1"/>
    <col min="11" max="11" width="11.625" style="330" bestFit="1" customWidth="1"/>
    <col min="12" max="16384" width="9.125" style="330" customWidth="1"/>
  </cols>
  <sheetData>
    <row r="1" spans="1:8" s="778" customFormat="1" ht="18.75">
      <c r="A1" s="838" t="s">
        <v>365</v>
      </c>
      <c r="B1" s="838"/>
      <c r="C1" s="839"/>
      <c r="D1" s="839"/>
      <c r="E1" s="839"/>
      <c r="F1" s="840"/>
      <c r="G1" s="576"/>
      <c r="H1" s="574"/>
    </row>
    <row r="2" spans="1:8" s="778" customFormat="1" ht="12.75">
      <c r="A2" s="577"/>
      <c r="B2" s="577"/>
      <c r="C2" s="574"/>
      <c r="D2" s="577"/>
      <c r="E2" s="577"/>
      <c r="F2" s="577"/>
      <c r="G2" s="577"/>
      <c r="H2" s="574"/>
    </row>
    <row r="3" spans="1:8" s="778" customFormat="1" ht="12.75">
      <c r="A3" s="577"/>
      <c r="B3" s="577"/>
      <c r="C3" s="574"/>
      <c r="D3" s="577"/>
      <c r="E3" s="577"/>
      <c r="F3" s="577"/>
      <c r="G3" s="577"/>
      <c r="H3" s="574"/>
    </row>
    <row r="4" spans="1:7" s="567" customFormat="1" ht="51">
      <c r="A4" s="566" t="s">
        <v>143</v>
      </c>
      <c r="B4" s="566" t="s">
        <v>72</v>
      </c>
      <c r="C4" s="566" t="s">
        <v>73</v>
      </c>
      <c r="D4" s="779" t="s">
        <v>366</v>
      </c>
      <c r="E4" s="779" t="s">
        <v>367</v>
      </c>
      <c r="F4" s="566" t="s">
        <v>74</v>
      </c>
      <c r="G4" s="779" t="s">
        <v>75</v>
      </c>
    </row>
    <row r="5" spans="1:7" s="567" customFormat="1" ht="12.75">
      <c r="A5" s="566">
        <v>1</v>
      </c>
      <c r="B5" s="566">
        <v>2</v>
      </c>
      <c r="C5" s="566">
        <v>3</v>
      </c>
      <c r="D5" s="566">
        <v>4</v>
      </c>
      <c r="E5" s="566">
        <v>5</v>
      </c>
      <c r="F5" s="566">
        <v>6</v>
      </c>
      <c r="G5" s="566">
        <v>7</v>
      </c>
    </row>
    <row r="6" spans="1:8" s="568" customFormat="1" ht="13.5">
      <c r="A6" s="841" t="s">
        <v>76</v>
      </c>
      <c r="B6" s="833"/>
      <c r="C6" s="833"/>
      <c r="D6" s="833"/>
      <c r="E6" s="833"/>
      <c r="F6" s="833"/>
      <c r="G6" s="834"/>
      <c r="H6" s="787"/>
    </row>
    <row r="7" spans="1:7" s="778" customFormat="1" ht="63.75">
      <c r="A7" s="779" t="s">
        <v>273</v>
      </c>
      <c r="B7" s="788" t="s">
        <v>78</v>
      </c>
      <c r="C7" s="779" t="s">
        <v>77</v>
      </c>
      <c r="D7" s="779">
        <v>100</v>
      </c>
      <c r="E7" s="569">
        <v>100</v>
      </c>
      <c r="F7" s="779">
        <f aca="true" t="shared" si="0" ref="F7:F21">ROUND((E7/D7*100),2)</f>
        <v>100</v>
      </c>
      <c r="G7" s="776"/>
    </row>
    <row r="8" spans="1:7" s="778" customFormat="1" ht="51">
      <c r="A8" s="779" t="s">
        <v>275</v>
      </c>
      <c r="B8" s="788" t="s">
        <v>79</v>
      </c>
      <c r="C8" s="779" t="s">
        <v>77</v>
      </c>
      <c r="D8" s="779">
        <v>97.3</v>
      </c>
      <c r="E8" s="569">
        <v>97.3</v>
      </c>
      <c r="F8" s="779">
        <f t="shared" si="0"/>
        <v>100</v>
      </c>
      <c r="G8" s="777"/>
    </row>
    <row r="9" spans="1:7" s="778" customFormat="1" ht="51">
      <c r="A9" s="779" t="s">
        <v>276</v>
      </c>
      <c r="B9" s="788" t="s">
        <v>80</v>
      </c>
      <c r="C9" s="779" t="s">
        <v>77</v>
      </c>
      <c r="D9" s="779">
        <v>24.06</v>
      </c>
      <c r="E9" s="569">
        <v>22.56</v>
      </c>
      <c r="F9" s="779">
        <f t="shared" si="0"/>
        <v>93.77</v>
      </c>
      <c r="G9" s="776"/>
    </row>
    <row r="10" spans="1:7" s="778" customFormat="1" ht="102" customHeight="1">
      <c r="A10" s="779" t="s">
        <v>277</v>
      </c>
      <c r="B10" s="788" t="s">
        <v>87</v>
      </c>
      <c r="C10" s="779" t="s">
        <v>77</v>
      </c>
      <c r="D10" s="779">
        <v>97</v>
      </c>
      <c r="E10" s="569">
        <v>97</v>
      </c>
      <c r="F10" s="779">
        <f t="shared" si="0"/>
        <v>100</v>
      </c>
      <c r="G10" s="777"/>
    </row>
    <row r="11" spans="1:7" s="778" customFormat="1" ht="63.75">
      <c r="A11" s="779" t="s">
        <v>278</v>
      </c>
      <c r="B11" s="788" t="s">
        <v>88</v>
      </c>
      <c r="C11" s="779" t="s">
        <v>77</v>
      </c>
      <c r="D11" s="779">
        <v>24.1</v>
      </c>
      <c r="E11" s="569">
        <v>23.2</v>
      </c>
      <c r="F11" s="779">
        <f t="shared" si="0"/>
        <v>96.27</v>
      </c>
      <c r="G11" s="776"/>
    </row>
    <row r="12" spans="1:7" s="778" customFormat="1" ht="178.5">
      <c r="A12" s="779" t="s">
        <v>279</v>
      </c>
      <c r="B12" s="788" t="s">
        <v>145</v>
      </c>
      <c r="C12" s="779" t="s">
        <v>77</v>
      </c>
      <c r="D12" s="779">
        <v>48</v>
      </c>
      <c r="E12" s="569">
        <v>68.5</v>
      </c>
      <c r="F12" s="779">
        <f t="shared" si="0"/>
        <v>142.71</v>
      </c>
      <c r="G12" s="777" t="s">
        <v>252</v>
      </c>
    </row>
    <row r="13" spans="1:7" s="778" customFormat="1" ht="25.5">
      <c r="A13" s="842" t="s">
        <v>144</v>
      </c>
      <c r="B13" s="788" t="s">
        <v>89</v>
      </c>
      <c r="C13" s="779" t="s">
        <v>98</v>
      </c>
      <c r="D13" s="779">
        <v>2400</v>
      </c>
      <c r="E13" s="569">
        <v>0</v>
      </c>
      <c r="F13" s="779">
        <v>0</v>
      </c>
      <c r="G13" s="776"/>
    </row>
    <row r="14" spans="1:7" s="778" customFormat="1" ht="39" customHeight="1">
      <c r="A14" s="842"/>
      <c r="B14" s="788" t="s">
        <v>162</v>
      </c>
      <c r="C14" s="779" t="s">
        <v>98</v>
      </c>
      <c r="D14" s="779">
        <v>1100</v>
      </c>
      <c r="E14" s="569">
        <v>0</v>
      </c>
      <c r="F14" s="779">
        <v>0</v>
      </c>
      <c r="G14" s="776"/>
    </row>
    <row r="15" spans="1:7" s="778" customFormat="1" ht="38.25">
      <c r="A15" s="779" t="s">
        <v>94</v>
      </c>
      <c r="B15" s="788" t="s">
        <v>99</v>
      </c>
      <c r="C15" s="779" t="s">
        <v>77</v>
      </c>
      <c r="D15" s="779">
        <v>95</v>
      </c>
      <c r="E15" s="569">
        <v>90</v>
      </c>
      <c r="F15" s="779">
        <f t="shared" si="0"/>
        <v>94.74</v>
      </c>
      <c r="G15" s="776"/>
    </row>
    <row r="16" spans="1:7" s="778" customFormat="1" ht="63.75">
      <c r="A16" s="779" t="s">
        <v>95</v>
      </c>
      <c r="B16" s="788" t="s">
        <v>326</v>
      </c>
      <c r="C16" s="779" t="s">
        <v>77</v>
      </c>
      <c r="D16" s="779">
        <v>99</v>
      </c>
      <c r="E16" s="569">
        <v>98</v>
      </c>
      <c r="F16" s="779">
        <f t="shared" si="0"/>
        <v>98.99</v>
      </c>
      <c r="G16" s="776"/>
    </row>
    <row r="17" spans="1:7" s="778" customFormat="1" ht="63.75">
      <c r="A17" s="779" t="s">
        <v>96</v>
      </c>
      <c r="B17" s="788" t="s">
        <v>102</v>
      </c>
      <c r="C17" s="779" t="s">
        <v>77</v>
      </c>
      <c r="D17" s="779">
        <v>19</v>
      </c>
      <c r="E17" s="569">
        <v>18</v>
      </c>
      <c r="F17" s="779">
        <f t="shared" si="0"/>
        <v>94.74</v>
      </c>
      <c r="G17" s="776"/>
    </row>
    <row r="18" spans="1:7" s="778" customFormat="1" ht="38.25">
      <c r="A18" s="779" t="s">
        <v>97</v>
      </c>
      <c r="B18" s="788" t="s">
        <v>90</v>
      </c>
      <c r="C18" s="779" t="s">
        <v>106</v>
      </c>
      <c r="D18" s="779">
        <v>0</v>
      </c>
      <c r="E18" s="569">
        <v>0</v>
      </c>
      <c r="F18" s="779"/>
      <c r="G18" s="776"/>
    </row>
    <row r="19" spans="1:7" s="778" customFormat="1" ht="38.25">
      <c r="A19" s="779" t="s">
        <v>82</v>
      </c>
      <c r="B19" s="788" t="s">
        <v>81</v>
      </c>
      <c r="C19" s="779" t="s">
        <v>77</v>
      </c>
      <c r="D19" s="779">
        <v>95</v>
      </c>
      <c r="E19" s="569">
        <v>95</v>
      </c>
      <c r="F19" s="779">
        <f t="shared" si="0"/>
        <v>100</v>
      </c>
      <c r="G19" s="570"/>
    </row>
    <row r="20" spans="1:7" s="778" customFormat="1" ht="76.5">
      <c r="A20" s="842" t="s">
        <v>83</v>
      </c>
      <c r="B20" s="788" t="s">
        <v>327</v>
      </c>
      <c r="C20" s="779" t="s">
        <v>98</v>
      </c>
      <c r="D20" s="779">
        <v>740</v>
      </c>
      <c r="E20" s="569">
        <v>100</v>
      </c>
      <c r="F20" s="779">
        <f t="shared" si="0"/>
        <v>13.51</v>
      </c>
      <c r="G20" s="777"/>
    </row>
    <row r="21" spans="1:7" s="778" customFormat="1" ht="89.25">
      <c r="A21" s="842"/>
      <c r="B21" s="788" t="s">
        <v>328</v>
      </c>
      <c r="C21" s="779" t="s">
        <v>98</v>
      </c>
      <c r="D21" s="779">
        <v>740</v>
      </c>
      <c r="E21" s="569">
        <v>100</v>
      </c>
      <c r="F21" s="779">
        <f t="shared" si="0"/>
        <v>13.51</v>
      </c>
      <c r="G21" s="777"/>
    </row>
    <row r="22" spans="1:7" s="778" customFormat="1" ht="89.25">
      <c r="A22" s="842"/>
      <c r="B22" s="788" t="s">
        <v>329</v>
      </c>
      <c r="C22" s="779" t="s">
        <v>98</v>
      </c>
      <c r="D22" s="779" t="s">
        <v>368</v>
      </c>
      <c r="E22" s="569" t="s">
        <v>368</v>
      </c>
      <c r="F22" s="779" t="s">
        <v>368</v>
      </c>
      <c r="G22" s="777"/>
    </row>
    <row r="23" spans="1:7" s="778" customFormat="1" ht="64.5" customHeight="1">
      <c r="A23" s="779" t="s">
        <v>100</v>
      </c>
      <c r="B23" s="788" t="s">
        <v>330</v>
      </c>
      <c r="C23" s="779" t="s">
        <v>121</v>
      </c>
      <c r="D23" s="779">
        <v>9106</v>
      </c>
      <c r="E23" s="569"/>
      <c r="F23" s="779"/>
      <c r="G23" s="777" t="s">
        <v>84</v>
      </c>
    </row>
    <row r="24" spans="1:7" s="778" customFormat="1" ht="63.75">
      <c r="A24" s="779" t="s">
        <v>101</v>
      </c>
      <c r="B24" s="788" t="s">
        <v>331</v>
      </c>
      <c r="C24" s="779" t="s">
        <v>121</v>
      </c>
      <c r="D24" s="779">
        <v>70</v>
      </c>
      <c r="E24" s="569"/>
      <c r="F24" s="779"/>
      <c r="G24" s="777" t="s">
        <v>84</v>
      </c>
    </row>
    <row r="25" spans="1:7" s="778" customFormat="1" ht="25.5">
      <c r="A25" s="779" t="s">
        <v>103</v>
      </c>
      <c r="B25" s="788" t="s">
        <v>332</v>
      </c>
      <c r="C25" s="779" t="s">
        <v>77</v>
      </c>
      <c r="D25" s="779">
        <v>96</v>
      </c>
      <c r="E25" s="569"/>
      <c r="F25" s="779"/>
      <c r="G25" s="777" t="s">
        <v>84</v>
      </c>
    </row>
    <row r="26" spans="1:7" s="778" customFormat="1" ht="52.5" customHeight="1">
      <c r="A26" s="779" t="s">
        <v>104</v>
      </c>
      <c r="B26" s="788" t="s">
        <v>333</v>
      </c>
      <c r="C26" s="779" t="s">
        <v>77</v>
      </c>
      <c r="D26" s="779">
        <v>9</v>
      </c>
      <c r="E26" s="569">
        <v>10</v>
      </c>
      <c r="F26" s="779"/>
      <c r="G26" s="777"/>
    </row>
    <row r="27" spans="1:7" s="778" customFormat="1" ht="52.5" customHeight="1">
      <c r="A27" s="779" t="s">
        <v>105</v>
      </c>
      <c r="B27" s="788" t="s">
        <v>334</v>
      </c>
      <c r="C27" s="779" t="s">
        <v>77</v>
      </c>
      <c r="D27" s="779">
        <v>50</v>
      </c>
      <c r="E27" s="569">
        <v>55</v>
      </c>
      <c r="F27" s="779"/>
      <c r="G27" s="777"/>
    </row>
    <row r="28" spans="1:7" s="778" customFormat="1" ht="76.5">
      <c r="A28" s="779" t="s">
        <v>85</v>
      </c>
      <c r="B28" s="788" t="s">
        <v>335</v>
      </c>
      <c r="C28" s="779" t="s">
        <v>336</v>
      </c>
      <c r="D28" s="779">
        <v>0.029</v>
      </c>
      <c r="E28" s="569"/>
      <c r="F28" s="779"/>
      <c r="G28" s="777" t="s">
        <v>254</v>
      </c>
    </row>
    <row r="29" spans="1:7" s="778" customFormat="1" ht="63.75">
      <c r="A29" s="779" t="s">
        <v>86</v>
      </c>
      <c r="B29" s="788" t="s">
        <v>337</v>
      </c>
      <c r="C29" s="779" t="s">
        <v>234</v>
      </c>
      <c r="D29" s="779">
        <v>0.5</v>
      </c>
      <c r="E29" s="569"/>
      <c r="F29" s="779"/>
      <c r="G29" s="777" t="s">
        <v>254</v>
      </c>
    </row>
    <row r="30" spans="1:7" s="778" customFormat="1" ht="114.75">
      <c r="A30" s="779" t="s">
        <v>107</v>
      </c>
      <c r="B30" s="788" t="s">
        <v>338</v>
      </c>
      <c r="C30" s="779" t="s">
        <v>336</v>
      </c>
      <c r="D30" s="779">
        <v>8</v>
      </c>
      <c r="E30" s="569"/>
      <c r="F30" s="779"/>
      <c r="G30" s="777" t="s">
        <v>254</v>
      </c>
    </row>
    <row r="31" spans="1:7" s="778" customFormat="1" ht="63.75">
      <c r="A31" s="779" t="s">
        <v>108</v>
      </c>
      <c r="B31" s="788" t="s">
        <v>339</v>
      </c>
      <c r="C31" s="779" t="s">
        <v>77</v>
      </c>
      <c r="D31" s="779">
        <v>55</v>
      </c>
      <c r="E31" s="569"/>
      <c r="F31" s="779"/>
      <c r="G31" s="777" t="s">
        <v>254</v>
      </c>
    </row>
    <row r="32" spans="1:8" s="568" customFormat="1" ht="13.5">
      <c r="A32" s="841" t="s">
        <v>146</v>
      </c>
      <c r="B32" s="833"/>
      <c r="C32" s="833"/>
      <c r="D32" s="833"/>
      <c r="E32" s="833"/>
      <c r="F32" s="833"/>
      <c r="G32" s="834"/>
      <c r="H32" s="787"/>
    </row>
    <row r="33" spans="1:7" s="778" customFormat="1" ht="127.5">
      <c r="A33" s="779" t="s">
        <v>110</v>
      </c>
      <c r="B33" s="788" t="s">
        <v>109</v>
      </c>
      <c r="C33" s="779" t="s">
        <v>77</v>
      </c>
      <c r="D33" s="779">
        <v>60</v>
      </c>
      <c r="E33" s="569">
        <v>57</v>
      </c>
      <c r="F33" s="569">
        <f>ROUND(E33/D33*100,2)</f>
        <v>95</v>
      </c>
      <c r="G33" s="776"/>
    </row>
    <row r="34" spans="1:7" s="778" customFormat="1" ht="114.75">
      <c r="A34" s="779" t="s">
        <v>112</v>
      </c>
      <c r="B34" s="788" t="s">
        <v>111</v>
      </c>
      <c r="C34" s="779" t="s">
        <v>77</v>
      </c>
      <c r="D34" s="779">
        <v>35</v>
      </c>
      <c r="E34" s="569">
        <v>30</v>
      </c>
      <c r="F34" s="569">
        <f>ROUND(E34/D34*100,2)</f>
        <v>85.71</v>
      </c>
      <c r="G34" s="776"/>
    </row>
    <row r="35" spans="1:7" s="778" customFormat="1" ht="90" customHeight="1">
      <c r="A35" s="779" t="s">
        <v>235</v>
      </c>
      <c r="B35" s="788" t="s">
        <v>91</v>
      </c>
      <c r="C35" s="779" t="s">
        <v>77</v>
      </c>
      <c r="D35" s="779">
        <v>22</v>
      </c>
      <c r="E35" s="569">
        <v>22</v>
      </c>
      <c r="F35" s="569">
        <f>ROUND(E35/D35*100,2)</f>
        <v>100</v>
      </c>
      <c r="G35" s="777" t="s">
        <v>256</v>
      </c>
    </row>
    <row r="36" spans="1:7" s="778" customFormat="1" ht="102">
      <c r="A36" s="779" t="s">
        <v>236</v>
      </c>
      <c r="B36" s="788" t="s">
        <v>113</v>
      </c>
      <c r="C36" s="779" t="s">
        <v>77</v>
      </c>
      <c r="D36" s="779">
        <v>50</v>
      </c>
      <c r="E36" s="569">
        <v>54</v>
      </c>
      <c r="F36" s="569">
        <f>ROUND(E36/D36*100,2)</f>
        <v>108</v>
      </c>
      <c r="G36" s="777" t="s">
        <v>253</v>
      </c>
    </row>
    <row r="37" spans="1:7" s="778" customFormat="1" ht="51">
      <c r="A37" s="779" t="s">
        <v>148</v>
      </c>
      <c r="B37" s="788" t="s">
        <v>116</v>
      </c>
      <c r="C37" s="779" t="s">
        <v>77</v>
      </c>
      <c r="D37" s="779">
        <v>105</v>
      </c>
      <c r="E37" s="569">
        <v>103</v>
      </c>
      <c r="F37" s="569">
        <f>ROUND(E37/D37*100,2)</f>
        <v>98.1</v>
      </c>
      <c r="G37" s="776"/>
    </row>
    <row r="38" spans="1:7" s="778" customFormat="1" ht="76.5">
      <c r="A38" s="779" t="s">
        <v>114</v>
      </c>
      <c r="B38" s="788" t="s">
        <v>117</v>
      </c>
      <c r="C38" s="779" t="s">
        <v>77</v>
      </c>
      <c r="D38" s="779">
        <v>7</v>
      </c>
      <c r="E38" s="569">
        <v>0</v>
      </c>
      <c r="F38" s="779">
        <v>200</v>
      </c>
      <c r="G38" s="572" t="s">
        <v>255</v>
      </c>
    </row>
    <row r="39" spans="1:7" s="778" customFormat="1" ht="38.25">
      <c r="A39" s="779" t="s">
        <v>115</v>
      </c>
      <c r="B39" s="788" t="s">
        <v>237</v>
      </c>
      <c r="C39" s="779" t="s">
        <v>106</v>
      </c>
      <c r="D39" s="779">
        <v>10</v>
      </c>
      <c r="E39" s="569"/>
      <c r="F39" s="779"/>
      <c r="G39" s="777" t="s">
        <v>254</v>
      </c>
    </row>
    <row r="40" spans="1:7" s="778" customFormat="1" ht="76.5">
      <c r="A40" s="779" t="s">
        <v>119</v>
      </c>
      <c r="B40" s="788" t="s">
        <v>92</v>
      </c>
      <c r="C40" s="779" t="s">
        <v>77</v>
      </c>
      <c r="D40" s="779">
        <v>14</v>
      </c>
      <c r="E40" s="569"/>
      <c r="F40" s="779"/>
      <c r="G40" s="777" t="s">
        <v>254</v>
      </c>
    </row>
    <row r="41" spans="1:7" s="778" customFormat="1" ht="89.25">
      <c r="A41" s="779" t="s">
        <v>120</v>
      </c>
      <c r="B41" s="788" t="s">
        <v>93</v>
      </c>
      <c r="C41" s="779" t="s">
        <v>77</v>
      </c>
      <c r="D41" s="779">
        <v>5</v>
      </c>
      <c r="E41" s="569"/>
      <c r="F41" s="779"/>
      <c r="G41" s="777" t="s">
        <v>254</v>
      </c>
    </row>
    <row r="42" spans="1:8" s="778" customFormat="1" ht="12.75">
      <c r="A42" s="832" t="s">
        <v>118</v>
      </c>
      <c r="B42" s="836"/>
      <c r="C42" s="836"/>
      <c r="D42" s="836"/>
      <c r="E42" s="836"/>
      <c r="F42" s="836"/>
      <c r="G42" s="837"/>
      <c r="H42" s="574"/>
    </row>
    <row r="43" spans="1:7" s="778" customFormat="1" ht="165.75">
      <c r="A43" s="779" t="s">
        <v>122</v>
      </c>
      <c r="B43" s="788" t="s">
        <v>340</v>
      </c>
      <c r="C43" s="779" t="s">
        <v>77</v>
      </c>
      <c r="D43" s="779">
        <v>80</v>
      </c>
      <c r="E43" s="779">
        <v>73.3</v>
      </c>
      <c r="F43" s="566">
        <f>ROUND(E43/D43*100,2)</f>
        <v>91.63</v>
      </c>
      <c r="G43" s="777" t="s">
        <v>369</v>
      </c>
    </row>
    <row r="44" spans="1:7" s="778" customFormat="1" ht="76.5">
      <c r="A44" s="779" t="s">
        <v>124</v>
      </c>
      <c r="B44" s="788" t="s">
        <v>341</v>
      </c>
      <c r="C44" s="779" t="s">
        <v>121</v>
      </c>
      <c r="D44" s="779">
        <v>1050</v>
      </c>
      <c r="E44" s="779">
        <v>968</v>
      </c>
      <c r="F44" s="566">
        <f>ROUND(E44/D44*100,2)</f>
        <v>92.19</v>
      </c>
      <c r="G44" s="573" t="s">
        <v>370</v>
      </c>
    </row>
    <row r="45" spans="1:7" s="778" customFormat="1" ht="63.75">
      <c r="A45" s="779" t="s">
        <v>149</v>
      </c>
      <c r="B45" s="788" t="s">
        <v>123</v>
      </c>
      <c r="C45" s="779" t="s">
        <v>77</v>
      </c>
      <c r="D45" s="779">
        <v>19</v>
      </c>
      <c r="E45" s="569">
        <v>18</v>
      </c>
      <c r="F45" s="566">
        <f>ROUND(E45/D45*100,2)</f>
        <v>94.74</v>
      </c>
      <c r="G45" s="776"/>
    </row>
    <row r="46" spans="1:7" s="778" customFormat="1" ht="63.75">
      <c r="A46" s="779" t="s">
        <v>125</v>
      </c>
      <c r="B46" s="788" t="s">
        <v>342</v>
      </c>
      <c r="C46" s="779" t="s">
        <v>77</v>
      </c>
      <c r="D46" s="779">
        <v>54</v>
      </c>
      <c r="E46" s="779">
        <v>53</v>
      </c>
      <c r="F46" s="566">
        <f>ROUND(E46/D46*100,2)</f>
        <v>98.15</v>
      </c>
      <c r="G46" s="777"/>
    </row>
    <row r="47" spans="1:7" s="574" customFormat="1" ht="63.75">
      <c r="A47" s="779" t="s">
        <v>126</v>
      </c>
      <c r="B47" s="788" t="s">
        <v>343</v>
      </c>
      <c r="C47" s="779" t="s">
        <v>121</v>
      </c>
      <c r="D47" s="779">
        <v>250</v>
      </c>
      <c r="E47" s="779">
        <v>434</v>
      </c>
      <c r="F47" s="566">
        <f>ROUND(E47/D47*100,2)</f>
        <v>173.6</v>
      </c>
      <c r="G47" s="777" t="s">
        <v>350</v>
      </c>
    </row>
    <row r="48" spans="1:7" s="778" customFormat="1" ht="65.25" customHeight="1">
      <c r="A48" s="779" t="s">
        <v>127</v>
      </c>
      <c r="B48" s="788" t="s">
        <v>238</v>
      </c>
      <c r="C48" s="779" t="s">
        <v>234</v>
      </c>
      <c r="D48" s="779">
        <v>5</v>
      </c>
      <c r="E48" s="779"/>
      <c r="F48" s="566"/>
      <c r="G48" s="777" t="s">
        <v>254</v>
      </c>
    </row>
    <row r="49" spans="1:7" s="778" customFormat="1" ht="25.5">
      <c r="A49" s="779" t="s">
        <v>129</v>
      </c>
      <c r="B49" s="788" t="s">
        <v>239</v>
      </c>
      <c r="C49" s="779" t="s">
        <v>77</v>
      </c>
      <c r="D49" s="779">
        <v>14</v>
      </c>
      <c r="E49" s="779"/>
      <c r="F49" s="566"/>
      <c r="G49" s="777" t="s">
        <v>254</v>
      </c>
    </row>
    <row r="50" spans="1:7" s="778" customFormat="1" ht="51">
      <c r="A50" s="779" t="s">
        <v>249</v>
      </c>
      <c r="B50" s="788" t="s">
        <v>240</v>
      </c>
      <c r="C50" s="779" t="s">
        <v>77</v>
      </c>
      <c r="D50" s="779">
        <v>20</v>
      </c>
      <c r="E50" s="779"/>
      <c r="F50" s="566"/>
      <c r="G50" s="777" t="s">
        <v>254</v>
      </c>
    </row>
    <row r="51" spans="1:8" s="778" customFormat="1" ht="12.75">
      <c r="A51" s="832" t="s">
        <v>4</v>
      </c>
      <c r="B51" s="833"/>
      <c r="C51" s="833"/>
      <c r="D51" s="833"/>
      <c r="E51" s="833"/>
      <c r="F51" s="833"/>
      <c r="G51" s="834"/>
      <c r="H51" s="581"/>
    </row>
    <row r="52" spans="1:7" s="778" customFormat="1" ht="63.75">
      <c r="A52" s="779" t="s">
        <v>250</v>
      </c>
      <c r="B52" s="788" t="s">
        <v>344</v>
      </c>
      <c r="C52" s="779" t="s">
        <v>77</v>
      </c>
      <c r="D52" s="779">
        <v>40.7</v>
      </c>
      <c r="E52" s="569"/>
      <c r="F52" s="569"/>
      <c r="G52" s="571" t="s">
        <v>254</v>
      </c>
    </row>
    <row r="53" spans="1:7" s="778" customFormat="1" ht="192.75" customHeight="1">
      <c r="A53" s="779" t="s">
        <v>241</v>
      </c>
      <c r="B53" s="788" t="s">
        <v>345</v>
      </c>
      <c r="C53" s="779" t="s">
        <v>77</v>
      </c>
      <c r="D53" s="779">
        <v>0.4</v>
      </c>
      <c r="E53" s="569"/>
      <c r="F53" s="569"/>
      <c r="G53" s="776" t="s">
        <v>254</v>
      </c>
    </row>
    <row r="54" spans="1:8" s="778" customFormat="1" ht="13.5">
      <c r="A54" s="835" t="s">
        <v>6</v>
      </c>
      <c r="B54" s="836"/>
      <c r="C54" s="836"/>
      <c r="D54" s="836"/>
      <c r="E54" s="836"/>
      <c r="F54" s="836"/>
      <c r="G54" s="837"/>
      <c r="H54" s="789"/>
    </row>
    <row r="55" spans="1:7" s="575" customFormat="1" ht="63.75">
      <c r="A55" s="779" t="s">
        <v>243</v>
      </c>
      <c r="B55" s="788" t="s">
        <v>128</v>
      </c>
      <c r="C55" s="779" t="s">
        <v>77</v>
      </c>
      <c r="D55" s="779">
        <v>100</v>
      </c>
      <c r="E55" s="779">
        <v>100</v>
      </c>
      <c r="F55" s="779">
        <f aca="true" t="shared" si="1" ref="F55:F62">ROUND(E55/D55*100,2)</f>
        <v>100</v>
      </c>
      <c r="G55" s="777"/>
    </row>
    <row r="56" spans="1:7" s="575" customFormat="1" ht="38.25">
      <c r="A56" s="779" t="s">
        <v>244</v>
      </c>
      <c r="B56" s="788" t="s">
        <v>130</v>
      </c>
      <c r="C56" s="779" t="s">
        <v>106</v>
      </c>
      <c r="D56" s="779">
        <v>5</v>
      </c>
      <c r="E56" s="779">
        <v>5</v>
      </c>
      <c r="F56" s="779">
        <f t="shared" si="1"/>
        <v>100</v>
      </c>
      <c r="G56" s="777"/>
    </row>
    <row r="57" spans="1:7" s="575" customFormat="1" ht="25.5">
      <c r="A57" s="779" t="s">
        <v>245</v>
      </c>
      <c r="B57" s="790" t="s">
        <v>131</v>
      </c>
      <c r="C57" s="779" t="s">
        <v>106</v>
      </c>
      <c r="D57" s="779">
        <v>2100</v>
      </c>
      <c r="E57" s="779">
        <v>2320</v>
      </c>
      <c r="F57" s="779">
        <f t="shared" si="1"/>
        <v>110.48</v>
      </c>
      <c r="G57" s="777" t="s">
        <v>132</v>
      </c>
    </row>
    <row r="58" spans="1:7" s="575" customFormat="1" ht="76.5">
      <c r="A58" s="779" t="s">
        <v>242</v>
      </c>
      <c r="B58" s="790" t="s">
        <v>133</v>
      </c>
      <c r="C58" s="779" t="s">
        <v>106</v>
      </c>
      <c r="D58" s="779">
        <v>45</v>
      </c>
      <c r="E58" s="779">
        <v>47</v>
      </c>
      <c r="F58" s="779">
        <f t="shared" si="1"/>
        <v>104.44</v>
      </c>
      <c r="G58" s="777"/>
    </row>
    <row r="59" spans="1:7" s="575" customFormat="1" ht="76.5">
      <c r="A59" s="779" t="s">
        <v>246</v>
      </c>
      <c r="B59" s="790" t="s">
        <v>251</v>
      </c>
      <c r="C59" s="779" t="s">
        <v>77</v>
      </c>
      <c r="D59" s="779">
        <v>100</v>
      </c>
      <c r="E59" s="779">
        <v>100</v>
      </c>
      <c r="F59" s="779">
        <f t="shared" si="1"/>
        <v>100</v>
      </c>
      <c r="G59" s="777"/>
    </row>
    <row r="60" spans="1:7" s="575" customFormat="1" ht="66" customHeight="1">
      <c r="A60" s="779" t="s">
        <v>247</v>
      </c>
      <c r="B60" s="790" t="s">
        <v>134</v>
      </c>
      <c r="C60" s="779" t="s">
        <v>77</v>
      </c>
      <c r="D60" s="779">
        <v>100</v>
      </c>
      <c r="E60" s="779">
        <v>100</v>
      </c>
      <c r="F60" s="779">
        <f t="shared" si="1"/>
        <v>100</v>
      </c>
      <c r="G60" s="777"/>
    </row>
    <row r="61" spans="1:7" s="575" customFormat="1" ht="89.25">
      <c r="A61" s="779" t="s">
        <v>248</v>
      </c>
      <c r="B61" s="790" t="s">
        <v>135</v>
      </c>
      <c r="C61" s="779" t="s">
        <v>106</v>
      </c>
      <c r="D61" s="779">
        <v>4</v>
      </c>
      <c r="E61" s="779">
        <v>3</v>
      </c>
      <c r="F61" s="779">
        <f t="shared" si="1"/>
        <v>75</v>
      </c>
      <c r="G61" s="777"/>
    </row>
    <row r="62" spans="1:7" s="778" customFormat="1" ht="63.75">
      <c r="A62" s="569" t="s">
        <v>259</v>
      </c>
      <c r="B62" s="790" t="s">
        <v>136</v>
      </c>
      <c r="C62" s="569" t="s">
        <v>77</v>
      </c>
      <c r="D62" s="569">
        <v>90</v>
      </c>
      <c r="E62" s="569">
        <v>100</v>
      </c>
      <c r="F62" s="779">
        <f t="shared" si="1"/>
        <v>111.11</v>
      </c>
      <c r="G62" s="776"/>
    </row>
    <row r="63" spans="1:7" s="778" customFormat="1" ht="165.75">
      <c r="A63" s="569" t="s">
        <v>260</v>
      </c>
      <c r="B63" s="790" t="s">
        <v>258</v>
      </c>
      <c r="C63" s="569" t="s">
        <v>77</v>
      </c>
      <c r="D63" s="569">
        <v>5</v>
      </c>
      <c r="E63" s="569"/>
      <c r="F63" s="569"/>
      <c r="G63" s="776" t="s">
        <v>254</v>
      </c>
    </row>
    <row r="64" spans="1:7" s="778" customFormat="1" ht="89.25">
      <c r="A64" s="569" t="s">
        <v>346</v>
      </c>
      <c r="B64" s="790" t="s">
        <v>257</v>
      </c>
      <c r="C64" s="569" t="s">
        <v>106</v>
      </c>
      <c r="D64" s="569">
        <v>150</v>
      </c>
      <c r="E64" s="569"/>
      <c r="F64" s="569"/>
      <c r="G64" s="776" t="s">
        <v>254</v>
      </c>
    </row>
    <row r="65" spans="1:7" s="778" customFormat="1" ht="63.75">
      <c r="A65" s="569" t="s">
        <v>347</v>
      </c>
      <c r="B65" s="790" t="s">
        <v>138</v>
      </c>
      <c r="C65" s="569" t="s">
        <v>139</v>
      </c>
      <c r="D65" s="779">
        <v>18.42</v>
      </c>
      <c r="E65" s="569"/>
      <c r="F65" s="779"/>
      <c r="G65" s="777" t="s">
        <v>254</v>
      </c>
    </row>
    <row r="66" spans="1:7" s="778" customFormat="1" ht="63.75">
      <c r="A66" s="569" t="s">
        <v>348</v>
      </c>
      <c r="B66" s="790" t="s">
        <v>140</v>
      </c>
      <c r="C66" s="569" t="s">
        <v>141</v>
      </c>
      <c r="D66" s="779">
        <v>0.16</v>
      </c>
      <c r="E66" s="569"/>
      <c r="F66" s="779"/>
      <c r="G66" s="777" t="s">
        <v>254</v>
      </c>
    </row>
    <row r="67" spans="1:7" s="778" customFormat="1" ht="28.5" customHeight="1">
      <c r="A67" s="569" t="s">
        <v>349</v>
      </c>
      <c r="B67" s="791" t="s">
        <v>137</v>
      </c>
      <c r="C67" s="569" t="s">
        <v>77</v>
      </c>
      <c r="D67" s="569">
        <v>100</v>
      </c>
      <c r="E67" s="569">
        <v>102.43</v>
      </c>
      <c r="F67" s="779"/>
      <c r="G67" s="776"/>
    </row>
    <row r="68" spans="1:8" s="778" customFormat="1" ht="12.75">
      <c r="A68" s="577"/>
      <c r="B68" s="577"/>
      <c r="C68" s="578"/>
      <c r="D68" s="577"/>
      <c r="E68" s="577"/>
      <c r="F68" s="577"/>
      <c r="G68" s="577"/>
      <c r="H68" s="574"/>
    </row>
    <row r="69" spans="1:8" s="778" customFormat="1" ht="12.75">
      <c r="A69" s="577"/>
      <c r="B69" s="577"/>
      <c r="C69" s="579"/>
      <c r="D69" s="577"/>
      <c r="E69" s="577"/>
      <c r="F69" s="577"/>
      <c r="G69" s="577"/>
      <c r="H69" s="574"/>
    </row>
    <row r="70" spans="1:8" s="778" customFormat="1" ht="12.75">
      <c r="A70" s="577"/>
      <c r="B70" s="577"/>
      <c r="C70" s="578"/>
      <c r="D70" s="577"/>
      <c r="E70" s="577"/>
      <c r="F70" s="577"/>
      <c r="G70" s="577"/>
      <c r="H70" s="574"/>
    </row>
    <row r="71" spans="1:8" s="778" customFormat="1" ht="12.75">
      <c r="A71" s="577"/>
      <c r="B71" s="577"/>
      <c r="C71" s="578"/>
      <c r="D71" s="577"/>
      <c r="E71" s="577"/>
      <c r="F71" s="577"/>
      <c r="G71" s="577"/>
      <c r="H71" s="574"/>
    </row>
    <row r="72" spans="1:8" s="778" customFormat="1" ht="12.75">
      <c r="A72" s="577"/>
      <c r="B72" s="577"/>
      <c r="C72" s="574"/>
      <c r="D72" s="577"/>
      <c r="E72" s="577"/>
      <c r="F72" s="577"/>
      <c r="G72" s="577"/>
      <c r="H72" s="574"/>
    </row>
    <row r="73" spans="1:8" s="778" customFormat="1" ht="12.75">
      <c r="A73" s="577"/>
      <c r="B73" s="577"/>
      <c r="C73" s="574"/>
      <c r="D73" s="577"/>
      <c r="E73" s="577"/>
      <c r="F73" s="577"/>
      <c r="G73" s="577"/>
      <c r="H73" s="574"/>
    </row>
    <row r="74" spans="1:8" s="778" customFormat="1" ht="12.75">
      <c r="A74" s="577"/>
      <c r="B74" s="577"/>
      <c r="C74" s="574"/>
      <c r="D74" s="577"/>
      <c r="E74" s="577"/>
      <c r="F74" s="577"/>
      <c r="G74" s="577"/>
      <c r="H74" s="574"/>
    </row>
    <row r="75" spans="1:8" s="778" customFormat="1" ht="12.75">
      <c r="A75" s="577"/>
      <c r="B75" s="577"/>
      <c r="C75" s="574"/>
      <c r="D75" s="577"/>
      <c r="E75" s="577"/>
      <c r="F75" s="577"/>
      <c r="G75" s="577"/>
      <c r="H75" s="574"/>
    </row>
    <row r="76" spans="1:8" s="778" customFormat="1" ht="12.75">
      <c r="A76" s="577"/>
      <c r="B76" s="577"/>
      <c r="C76" s="574"/>
      <c r="D76" s="577"/>
      <c r="E76" s="577"/>
      <c r="F76" s="577"/>
      <c r="G76" s="577"/>
      <c r="H76" s="574"/>
    </row>
    <row r="77" spans="1:8" s="778" customFormat="1" ht="12.75">
      <c r="A77" s="577"/>
      <c r="B77" s="577"/>
      <c r="C77" s="574"/>
      <c r="D77" s="577"/>
      <c r="E77" s="577"/>
      <c r="F77" s="577"/>
      <c r="G77" s="577"/>
      <c r="H77" s="574"/>
    </row>
    <row r="78" spans="1:8" s="778" customFormat="1" ht="12.75">
      <c r="A78" s="577"/>
      <c r="B78" s="577"/>
      <c r="C78" s="574"/>
      <c r="D78" s="577"/>
      <c r="E78" s="577"/>
      <c r="F78" s="577"/>
      <c r="G78" s="577"/>
      <c r="H78" s="574"/>
    </row>
    <row r="79" spans="1:8" s="778" customFormat="1" ht="12.75">
      <c r="A79" s="577"/>
      <c r="B79" s="577"/>
      <c r="C79" s="574"/>
      <c r="D79" s="577"/>
      <c r="E79" s="577"/>
      <c r="F79" s="577"/>
      <c r="G79" s="577"/>
      <c r="H79" s="574"/>
    </row>
    <row r="80" spans="1:8" s="778" customFormat="1" ht="12.75">
      <c r="A80" s="577"/>
      <c r="B80" s="577"/>
      <c r="C80" s="574"/>
      <c r="D80" s="577"/>
      <c r="E80" s="577"/>
      <c r="F80" s="577"/>
      <c r="G80" s="577"/>
      <c r="H80" s="574"/>
    </row>
    <row r="81" spans="1:8" s="778" customFormat="1" ht="12.75">
      <c r="A81" s="577"/>
      <c r="B81" s="577"/>
      <c r="C81" s="574"/>
      <c r="D81" s="577"/>
      <c r="E81" s="577"/>
      <c r="F81" s="577"/>
      <c r="G81" s="577"/>
      <c r="H81" s="574"/>
    </row>
    <row r="82" spans="1:8" s="778" customFormat="1" ht="12.75">
      <c r="A82" s="580"/>
      <c r="B82" s="580"/>
      <c r="C82" s="581"/>
      <c r="D82" s="580"/>
      <c r="E82" s="580"/>
      <c r="F82" s="577"/>
      <c r="G82" s="577"/>
      <c r="H82" s="574"/>
    </row>
    <row r="83" spans="1:8" s="778" customFormat="1" ht="12.75">
      <c r="A83" s="580"/>
      <c r="B83" s="580"/>
      <c r="C83" s="581"/>
      <c r="D83" s="580"/>
      <c r="E83" s="580"/>
      <c r="F83" s="577"/>
      <c r="G83" s="577"/>
      <c r="H83" s="574"/>
    </row>
    <row r="84" spans="1:8" s="778" customFormat="1" ht="12.75">
      <c r="A84" s="577"/>
      <c r="B84" s="577"/>
      <c r="C84" s="574"/>
      <c r="D84" s="577"/>
      <c r="E84" s="577"/>
      <c r="F84" s="577"/>
      <c r="G84" s="577"/>
      <c r="H84" s="574"/>
    </row>
    <row r="85" spans="1:8" s="778" customFormat="1" ht="12.75">
      <c r="A85" s="577"/>
      <c r="B85" s="577"/>
      <c r="C85" s="574"/>
      <c r="D85" s="577"/>
      <c r="E85" s="577"/>
      <c r="F85" s="577"/>
      <c r="G85" s="577"/>
      <c r="H85" s="574"/>
    </row>
    <row r="86" spans="1:8" s="778" customFormat="1" ht="12.75">
      <c r="A86" s="577"/>
      <c r="B86" s="577"/>
      <c r="C86" s="574"/>
      <c r="D86" s="577"/>
      <c r="E86" s="577"/>
      <c r="F86" s="577"/>
      <c r="G86" s="577"/>
      <c r="H86" s="574"/>
    </row>
    <row r="87" spans="1:8" s="778" customFormat="1" ht="12.75">
      <c r="A87" s="577"/>
      <c r="B87" s="577"/>
      <c r="C87" s="574"/>
      <c r="D87" s="577"/>
      <c r="E87" s="577"/>
      <c r="F87" s="577"/>
      <c r="G87" s="577"/>
      <c r="H87" s="574"/>
    </row>
    <row r="88" spans="1:7" s="778" customFormat="1" ht="12.75">
      <c r="A88" s="567"/>
      <c r="B88" s="567"/>
      <c r="D88" s="567"/>
      <c r="E88" s="567"/>
      <c r="F88" s="567"/>
      <c r="G88" s="567"/>
    </row>
    <row r="89" spans="1:7" s="778" customFormat="1" ht="12.75">
      <c r="A89" s="567"/>
      <c r="B89" s="567"/>
      <c r="D89" s="567"/>
      <c r="E89" s="567"/>
      <c r="F89" s="567"/>
      <c r="G89" s="567"/>
    </row>
    <row r="90" spans="1:7" s="778" customFormat="1" ht="12.75">
      <c r="A90" s="567"/>
      <c r="B90" s="567"/>
      <c r="D90" s="567"/>
      <c r="E90" s="567"/>
      <c r="F90" s="567"/>
      <c r="G90" s="567"/>
    </row>
    <row r="91" spans="1:7" s="778" customFormat="1" ht="12.75">
      <c r="A91" s="567"/>
      <c r="B91" s="567"/>
      <c r="D91" s="567"/>
      <c r="E91" s="567"/>
      <c r="F91" s="567"/>
      <c r="G91" s="567"/>
    </row>
    <row r="92" spans="1:7" s="778" customFormat="1" ht="12.75">
      <c r="A92" s="567"/>
      <c r="B92" s="567"/>
      <c r="D92" s="567"/>
      <c r="E92" s="567"/>
      <c r="F92" s="567"/>
      <c r="G92" s="567"/>
    </row>
    <row r="93" spans="1:7" s="778" customFormat="1" ht="12.75">
      <c r="A93" s="567"/>
      <c r="B93" s="567"/>
      <c r="D93" s="567"/>
      <c r="E93" s="567"/>
      <c r="F93" s="567"/>
      <c r="G93" s="567"/>
    </row>
    <row r="94" spans="1:7" s="778" customFormat="1" ht="12.75">
      <c r="A94" s="567"/>
      <c r="B94" s="567"/>
      <c r="D94" s="567"/>
      <c r="E94" s="567"/>
      <c r="F94" s="567"/>
      <c r="G94" s="567"/>
    </row>
    <row r="95" spans="1:7" s="778" customFormat="1" ht="12.75">
      <c r="A95" s="567"/>
      <c r="B95" s="567"/>
      <c r="D95" s="567"/>
      <c r="E95" s="567"/>
      <c r="F95" s="567"/>
      <c r="G95" s="567"/>
    </row>
    <row r="96" spans="1:7" s="778" customFormat="1" ht="12.75">
      <c r="A96" s="567"/>
      <c r="B96" s="567"/>
      <c r="D96" s="567"/>
      <c r="E96" s="567"/>
      <c r="F96" s="567"/>
      <c r="G96" s="567"/>
    </row>
    <row r="97" spans="1:7" s="778" customFormat="1" ht="12.75">
      <c r="A97" s="567"/>
      <c r="B97" s="567"/>
      <c r="D97" s="567"/>
      <c r="E97" s="567"/>
      <c r="F97" s="567"/>
      <c r="G97" s="567"/>
    </row>
    <row r="98" spans="1:7" s="778" customFormat="1" ht="12.75">
      <c r="A98" s="567"/>
      <c r="B98" s="567"/>
      <c r="D98" s="567"/>
      <c r="E98" s="567"/>
      <c r="F98" s="567"/>
      <c r="G98" s="567"/>
    </row>
    <row r="99" spans="1:7" s="778" customFormat="1" ht="12.75">
      <c r="A99" s="567"/>
      <c r="B99" s="567"/>
      <c r="D99" s="567"/>
      <c r="E99" s="567"/>
      <c r="F99" s="567"/>
      <c r="G99" s="567"/>
    </row>
    <row r="100" spans="1:7" s="778" customFormat="1" ht="12.75">
      <c r="A100" s="567"/>
      <c r="B100" s="567"/>
      <c r="D100" s="567"/>
      <c r="E100" s="567"/>
      <c r="F100" s="567"/>
      <c r="G100" s="567"/>
    </row>
    <row r="101" spans="1:7" s="778" customFormat="1" ht="12.75">
      <c r="A101" s="567"/>
      <c r="B101" s="567"/>
      <c r="D101" s="567"/>
      <c r="E101" s="567"/>
      <c r="F101" s="567"/>
      <c r="G101" s="567"/>
    </row>
    <row r="102" spans="1:7" s="778" customFormat="1" ht="12.75">
      <c r="A102" s="567"/>
      <c r="B102" s="567"/>
      <c r="D102" s="567"/>
      <c r="E102" s="567"/>
      <c r="F102" s="567"/>
      <c r="G102" s="567"/>
    </row>
    <row r="103" spans="1:7" s="778" customFormat="1" ht="12.75">
      <c r="A103" s="567"/>
      <c r="B103" s="567"/>
      <c r="D103" s="567"/>
      <c r="E103" s="567"/>
      <c r="F103" s="567"/>
      <c r="G103" s="567"/>
    </row>
    <row r="104" spans="1:7" s="778" customFormat="1" ht="12.75">
      <c r="A104" s="567"/>
      <c r="B104" s="567"/>
      <c r="D104" s="567"/>
      <c r="E104" s="567"/>
      <c r="F104" s="567"/>
      <c r="G104" s="567"/>
    </row>
    <row r="105" spans="1:7" s="778" customFormat="1" ht="12.75">
      <c r="A105" s="567"/>
      <c r="B105" s="567"/>
      <c r="D105" s="567"/>
      <c r="E105" s="567"/>
      <c r="F105" s="567"/>
      <c r="G105" s="567"/>
    </row>
    <row r="106" spans="1:7" s="778" customFormat="1" ht="12.75">
      <c r="A106" s="567"/>
      <c r="B106" s="567"/>
      <c r="D106" s="567"/>
      <c r="E106" s="567"/>
      <c r="F106" s="567"/>
      <c r="G106" s="567"/>
    </row>
    <row r="107" spans="1:7" s="778" customFormat="1" ht="12.75">
      <c r="A107" s="567"/>
      <c r="B107" s="567"/>
      <c r="D107" s="567"/>
      <c r="E107" s="567"/>
      <c r="F107" s="567"/>
      <c r="G107" s="567"/>
    </row>
    <row r="108" spans="1:7" s="778" customFormat="1" ht="12.75">
      <c r="A108" s="567"/>
      <c r="B108" s="567"/>
      <c r="D108" s="567"/>
      <c r="E108" s="567"/>
      <c r="F108" s="567"/>
      <c r="G108" s="567"/>
    </row>
    <row r="109" spans="1:7" s="778" customFormat="1" ht="12.75">
      <c r="A109" s="567"/>
      <c r="B109" s="567"/>
      <c r="C109" s="575"/>
      <c r="D109" s="567"/>
      <c r="E109" s="567"/>
      <c r="F109" s="567"/>
      <c r="G109" s="567"/>
    </row>
    <row r="110" spans="1:8" s="582" customFormat="1" ht="12.75">
      <c r="A110" s="567"/>
      <c r="B110" s="567"/>
      <c r="C110" s="778"/>
      <c r="D110" s="567"/>
      <c r="E110" s="567"/>
      <c r="F110" s="567"/>
      <c r="G110" s="567"/>
      <c r="H110" s="778"/>
    </row>
    <row r="111" spans="1:8" s="582" customFormat="1" ht="12.75">
      <c r="A111" s="567"/>
      <c r="B111" s="567"/>
      <c r="C111" s="778"/>
      <c r="D111" s="567"/>
      <c r="E111" s="567"/>
      <c r="F111" s="567"/>
      <c r="G111" s="567"/>
      <c r="H111" s="778"/>
    </row>
    <row r="112" spans="1:8" s="582" customFormat="1" ht="12.75">
      <c r="A112" s="567"/>
      <c r="B112" s="567"/>
      <c r="C112" s="778"/>
      <c r="D112" s="567"/>
      <c r="E112" s="567"/>
      <c r="F112" s="567"/>
      <c r="G112" s="567"/>
      <c r="H112" s="778"/>
    </row>
    <row r="113" spans="1:8" s="582" customFormat="1" ht="12.75">
      <c r="A113" s="567"/>
      <c r="B113" s="567"/>
      <c r="C113" s="778"/>
      <c r="D113" s="567"/>
      <c r="E113" s="567"/>
      <c r="F113" s="567"/>
      <c r="G113" s="567"/>
      <c r="H113" s="778"/>
    </row>
    <row r="114" spans="1:8" s="582" customFormat="1" ht="12.75">
      <c r="A114" s="567"/>
      <c r="B114" s="567"/>
      <c r="C114" s="778"/>
      <c r="D114" s="567"/>
      <c r="E114" s="567"/>
      <c r="F114" s="567"/>
      <c r="G114" s="567"/>
      <c r="H114" s="778"/>
    </row>
    <row r="115" spans="1:8" s="582" customFormat="1" ht="12.75">
      <c r="A115" s="567"/>
      <c r="B115" s="567"/>
      <c r="C115" s="778"/>
      <c r="D115" s="567"/>
      <c r="E115" s="567"/>
      <c r="F115" s="567"/>
      <c r="G115" s="567"/>
      <c r="H115" s="778"/>
    </row>
    <row r="116" spans="1:8" s="582" customFormat="1" ht="12.75">
      <c r="A116" s="567"/>
      <c r="B116" s="567"/>
      <c r="C116" s="778"/>
      <c r="D116" s="567"/>
      <c r="E116" s="567"/>
      <c r="F116" s="567"/>
      <c r="G116" s="567"/>
      <c r="H116" s="778"/>
    </row>
    <row r="117" spans="1:8" s="582" customFormat="1" ht="12.75">
      <c r="A117" s="567"/>
      <c r="B117" s="567"/>
      <c r="C117" s="778"/>
      <c r="D117" s="567"/>
      <c r="E117" s="567"/>
      <c r="F117" s="567"/>
      <c r="G117" s="567"/>
      <c r="H117" s="778"/>
    </row>
    <row r="118" spans="1:8" s="582" customFormat="1" ht="12.75">
      <c r="A118" s="567"/>
      <c r="B118" s="567"/>
      <c r="C118" s="778"/>
      <c r="D118" s="567"/>
      <c r="E118" s="567"/>
      <c r="F118" s="567"/>
      <c r="G118" s="567"/>
      <c r="H118" s="778"/>
    </row>
    <row r="119" spans="1:8" s="582" customFormat="1" ht="12.75">
      <c r="A119" s="567"/>
      <c r="B119" s="567"/>
      <c r="C119" s="778"/>
      <c r="D119" s="567"/>
      <c r="E119" s="567"/>
      <c r="F119" s="567"/>
      <c r="G119" s="567"/>
      <c r="H119" s="778"/>
    </row>
    <row r="120" spans="1:8" s="582" customFormat="1" ht="12.75">
      <c r="A120" s="567"/>
      <c r="B120" s="567"/>
      <c r="C120" s="778"/>
      <c r="D120" s="567"/>
      <c r="E120" s="567"/>
      <c r="F120" s="567"/>
      <c r="G120" s="567"/>
      <c r="H120" s="778"/>
    </row>
    <row r="121" spans="1:8" s="582" customFormat="1" ht="12.75">
      <c r="A121" s="567"/>
      <c r="B121" s="567"/>
      <c r="C121" s="778"/>
      <c r="D121" s="567"/>
      <c r="E121" s="567"/>
      <c r="F121" s="567"/>
      <c r="G121" s="567"/>
      <c r="H121" s="778"/>
    </row>
    <row r="122" spans="1:8" s="582" customFormat="1" ht="12.75">
      <c r="A122" s="567"/>
      <c r="B122" s="567"/>
      <c r="C122" s="778"/>
      <c r="D122" s="567"/>
      <c r="E122" s="567"/>
      <c r="F122" s="567"/>
      <c r="G122" s="567"/>
      <c r="H122" s="778"/>
    </row>
    <row r="123" spans="1:8" s="582" customFormat="1" ht="16.5">
      <c r="A123" s="567"/>
      <c r="B123" s="567"/>
      <c r="C123" s="583"/>
      <c r="D123" s="567"/>
      <c r="E123" s="567"/>
      <c r="F123" s="567"/>
      <c r="G123" s="567"/>
      <c r="H123" s="778"/>
    </row>
    <row r="124" spans="1:8" s="582" customFormat="1" ht="16.5">
      <c r="A124" s="567"/>
      <c r="B124" s="567"/>
      <c r="C124" s="583"/>
      <c r="D124" s="567"/>
      <c r="E124" s="567"/>
      <c r="F124" s="567"/>
      <c r="G124" s="567"/>
      <c r="H124" s="778"/>
    </row>
    <row r="125" spans="1:8" s="582" customFormat="1" ht="16.5">
      <c r="A125" s="567"/>
      <c r="B125" s="567"/>
      <c r="C125" s="583"/>
      <c r="D125" s="567"/>
      <c r="E125" s="567"/>
      <c r="F125" s="567"/>
      <c r="G125" s="567"/>
      <c r="H125" s="778"/>
    </row>
    <row r="126" spans="1:8" s="582" customFormat="1" ht="16.5">
      <c r="A126" s="567"/>
      <c r="B126" s="567"/>
      <c r="C126" s="583"/>
      <c r="D126" s="567"/>
      <c r="E126" s="567"/>
      <c r="F126" s="567"/>
      <c r="G126" s="567"/>
      <c r="H126" s="778"/>
    </row>
    <row r="127" spans="1:8" s="582" customFormat="1" ht="16.5">
      <c r="A127" s="567"/>
      <c r="B127" s="567"/>
      <c r="C127" s="583"/>
      <c r="D127" s="567"/>
      <c r="E127" s="567"/>
      <c r="F127" s="567"/>
      <c r="G127" s="567"/>
      <c r="H127" s="778"/>
    </row>
    <row r="128" spans="1:8" s="582" customFormat="1" ht="16.5">
      <c r="A128" s="567"/>
      <c r="B128" s="567"/>
      <c r="C128" s="583"/>
      <c r="D128" s="567"/>
      <c r="E128" s="567"/>
      <c r="F128" s="567"/>
      <c r="G128" s="567"/>
      <c r="H128" s="778"/>
    </row>
    <row r="129" spans="1:8" s="582" customFormat="1" ht="16.5">
      <c r="A129" s="567"/>
      <c r="B129" s="567"/>
      <c r="C129" s="583"/>
      <c r="D129" s="567"/>
      <c r="E129" s="567"/>
      <c r="F129" s="567"/>
      <c r="G129" s="567"/>
      <c r="H129" s="778"/>
    </row>
    <row r="130" ht="16.5">
      <c r="C130" s="564"/>
    </row>
    <row r="131" ht="16.5">
      <c r="C131" s="564"/>
    </row>
    <row r="132" ht="16.5">
      <c r="C132" s="564"/>
    </row>
    <row r="133" ht="16.5">
      <c r="C133" s="565"/>
    </row>
  </sheetData>
  <sheetProtection/>
  <mergeCells count="8">
    <mergeCell ref="A51:G51"/>
    <mergeCell ref="A54:G54"/>
    <mergeCell ref="A1:F1"/>
    <mergeCell ref="A6:G6"/>
    <mergeCell ref="A13:A14"/>
    <mergeCell ref="A20:A22"/>
    <mergeCell ref="A32:G32"/>
    <mergeCell ref="A42:G42"/>
  </mergeCells>
  <printOptions/>
  <pageMargins left="0.7480314960629921" right="0.7480314960629921" top="0.3937007874015748" bottom="0.1968503937007874" header="0.11811023622047245" footer="0"/>
  <pageSetup horizontalDpi="600" verticalDpi="600" orientation="portrait" paperSize="9" scale="55" r:id="rId1"/>
  <headerFooter alignWithMargins="0">
    <oddHeader xml:space="preserve">&amp;C&amp;P+8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89" zoomScaleNormal="89" zoomScalePageLayoutView="0" workbookViewId="0" topLeftCell="B1">
      <selection activeCell="H63" sqref="H63"/>
    </sheetView>
  </sheetViews>
  <sheetFormatPr defaultColWidth="9.00390625" defaultRowHeight="12.75"/>
  <cols>
    <col min="1" max="1" width="52.625" style="4" customWidth="1"/>
    <col min="2" max="2" width="17.125" style="0" customWidth="1"/>
    <col min="3" max="3" width="10.125" style="0" customWidth="1"/>
    <col min="4" max="4" width="8.25390625" style="0" customWidth="1"/>
    <col min="5" max="5" width="7.00390625" style="0" customWidth="1"/>
    <col min="6" max="6" width="18.125" style="0" customWidth="1"/>
    <col min="7" max="7" width="17.25390625" style="214" customWidth="1"/>
    <col min="8" max="8" width="22.25390625" style="236" customWidth="1"/>
    <col min="9" max="9" width="18.00390625" style="10" customWidth="1"/>
    <col min="10" max="10" width="21.375" style="329" customWidth="1"/>
    <col min="11" max="11" width="5.75390625" style="0" customWidth="1"/>
    <col min="12" max="12" width="8.75390625" style="304" customWidth="1"/>
    <col min="14" max="14" width="19.625" style="0" customWidth="1"/>
    <col min="15" max="15" width="15.625" style="0" customWidth="1"/>
    <col min="16" max="16" width="12.875" style="0" bestFit="1" customWidth="1"/>
  </cols>
  <sheetData>
    <row r="1" spans="1:10" ht="30.75" customHeight="1">
      <c r="A1" s="24"/>
      <c r="B1" s="25"/>
      <c r="C1" s="25"/>
      <c r="D1" s="25"/>
      <c r="E1" s="25"/>
      <c r="F1" s="25"/>
      <c r="G1" s="25"/>
      <c r="H1" s="234"/>
      <c r="I1" s="25"/>
      <c r="J1" s="307"/>
    </row>
    <row r="2" spans="1:10" ht="26.25" customHeight="1">
      <c r="A2" s="843" t="s">
        <v>359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2" ht="64.5" customHeight="1">
      <c r="A3" s="823" t="s">
        <v>302</v>
      </c>
      <c r="B3" s="844" t="s">
        <v>303</v>
      </c>
      <c r="C3" s="844" t="s">
        <v>304</v>
      </c>
      <c r="D3" s="844"/>
      <c r="E3" s="844" t="s">
        <v>305</v>
      </c>
      <c r="F3" s="844"/>
      <c r="G3" s="845" t="s">
        <v>312</v>
      </c>
      <c r="H3" s="845"/>
      <c r="I3" s="846" t="s">
        <v>313</v>
      </c>
      <c r="J3" s="846"/>
      <c r="L3" s="305" t="s">
        <v>61</v>
      </c>
    </row>
    <row r="4" spans="1:15" ht="31.5">
      <c r="A4" s="823"/>
      <c r="B4" s="844"/>
      <c r="C4" s="3" t="s">
        <v>314</v>
      </c>
      <c r="D4" s="3" t="s">
        <v>315</v>
      </c>
      <c r="E4" s="3" t="s">
        <v>314</v>
      </c>
      <c r="F4" s="3" t="s">
        <v>315</v>
      </c>
      <c r="G4" s="202" t="s">
        <v>263</v>
      </c>
      <c r="H4" s="235" t="s">
        <v>319</v>
      </c>
      <c r="I4" s="7" t="s">
        <v>316</v>
      </c>
      <c r="J4" s="303" t="s">
        <v>317</v>
      </c>
      <c r="L4" s="306"/>
      <c r="O4" s="159" t="e">
        <f aca="true" t="shared" si="0" ref="O4:O33">H4-N4</f>
        <v>#VALUE!</v>
      </c>
    </row>
    <row r="5" spans="1:15" ht="16.5" thickBot="1">
      <c r="A5" s="162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271">
        <v>7</v>
      </c>
      <c r="H5" s="272">
        <v>8</v>
      </c>
      <c r="I5" s="166">
        <v>9</v>
      </c>
      <c r="J5" s="308">
        <v>10</v>
      </c>
      <c r="L5" s="306"/>
      <c r="O5" s="159">
        <f t="shared" si="0"/>
        <v>8</v>
      </c>
    </row>
    <row r="6" spans="1:25" s="11" customFormat="1" ht="88.5" customHeight="1" thickBot="1">
      <c r="A6" s="262" t="s">
        <v>320</v>
      </c>
      <c r="B6" s="263" t="str">
        <f>'1. Сведения об объёмах финансир'!C7</f>
        <v>Министерство образования и науки Ульяновской области (далее - Министерство)</v>
      </c>
      <c r="C6" s="257"/>
      <c r="D6" s="264"/>
      <c r="E6" s="264"/>
      <c r="F6" s="264"/>
      <c r="G6" s="265"/>
      <c r="H6" s="265"/>
      <c r="I6" s="264"/>
      <c r="J6" s="309"/>
      <c r="K6" s="266"/>
      <c r="L6" s="306"/>
      <c r="M6"/>
      <c r="N6" s="159"/>
      <c r="O6" s="159">
        <f t="shared" si="0"/>
        <v>0</v>
      </c>
      <c r="P6"/>
      <c r="Q6"/>
      <c r="R6"/>
      <c r="S6"/>
      <c r="T6"/>
      <c r="U6"/>
      <c r="V6"/>
      <c r="W6"/>
      <c r="X6"/>
      <c r="Y6"/>
    </row>
    <row r="7" spans="1:15" ht="63" customHeight="1" thickBot="1">
      <c r="A7" s="189" t="str">
        <f>CONCATENATE('1. Сведения об объёмах финансир'!A7,'1. Сведения об объёмах финансир'!B7)</f>
        <v>1.Основное мероприятие "Введение федеральных государственных образовательных стандартов на ступенях начального общего, основного общего и среднего общего образования"</v>
      </c>
      <c r="B7" s="124" t="str">
        <f>'1. Сведения об объёмах финансир'!C8</f>
        <v>Министерство</v>
      </c>
      <c r="C7" s="195"/>
      <c r="D7" s="195"/>
      <c r="E7" s="195"/>
      <c r="F7" s="195"/>
      <c r="G7" s="771">
        <f>SUM(G8:G11)</f>
        <v>4708037.33406</v>
      </c>
      <c r="H7" s="771">
        <f>SUM(H8:H11)</f>
        <v>4567245.16458</v>
      </c>
      <c r="I7" s="165"/>
      <c r="J7" s="310"/>
      <c r="L7" s="306">
        <f aca="true" t="shared" si="1" ref="L7:L70">H7/G7*100</f>
        <v>97.00953583223632</v>
      </c>
      <c r="N7" s="159">
        <f>'1. Сведения об объёмах финансир'!M7</f>
        <v>4567245.16458</v>
      </c>
      <c r="O7" s="159">
        <f t="shared" si="0"/>
        <v>0</v>
      </c>
    </row>
    <row r="8" spans="1:15" ht="93.75" customHeight="1">
      <c r="A8" s="141" t="str">
        <f>CONCATENATE('1. Сведения об объёмах финансир'!A8,'1. Сведения об объёмах финансир'!B8)</f>
        <v>1.1.Предоставление субвенций из областного бюджета бюджетам муниципальных образований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образовательных организациях</v>
      </c>
      <c r="B8" s="194" t="str">
        <f>'1. Сведения об объёмах финансир'!C9</f>
        <v>Министерство</v>
      </c>
      <c r="C8" s="137" t="s">
        <v>264</v>
      </c>
      <c r="D8" s="137" t="s">
        <v>265</v>
      </c>
      <c r="E8" s="139"/>
      <c r="F8" s="139"/>
      <c r="G8" s="772">
        <v>4695735</v>
      </c>
      <c r="H8" s="772">
        <f>'1. Сведения об объёмах финансир'!M8</f>
        <v>4555277.238</v>
      </c>
      <c r="I8" s="176" t="s">
        <v>150</v>
      </c>
      <c r="J8" s="175" t="s">
        <v>170</v>
      </c>
      <c r="L8" s="306">
        <f t="shared" si="1"/>
        <v>97.00882264437836</v>
      </c>
      <c r="N8" s="159">
        <f>'1. Сведения об объёмах финансир'!M8</f>
        <v>4555277.238</v>
      </c>
      <c r="O8" s="159">
        <f t="shared" si="0"/>
        <v>0</v>
      </c>
    </row>
    <row r="9" spans="1:15" ht="138.75" customHeight="1">
      <c r="A9" s="93" t="str">
        <f>CONCATENATE('1. Сведения об объёмах финансир'!A9,'1. Сведения об объёмах финансир'!B9)</f>
        <v>1.2.Предоставление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9" s="29" t="str">
        <f>'1. Сведения об объёмах финансир'!C10</f>
        <v>Министерство</v>
      </c>
      <c r="C9" s="3" t="s">
        <v>264</v>
      </c>
      <c r="D9" s="3" t="s">
        <v>265</v>
      </c>
      <c r="E9" s="21"/>
      <c r="F9" s="21"/>
      <c r="G9" s="772">
        <v>6000</v>
      </c>
      <c r="H9" s="772">
        <f>'1. Сведения об объёмах финансир'!I9</f>
        <v>5987.39899</v>
      </c>
      <c r="I9" s="128" t="s">
        <v>71</v>
      </c>
      <c r="J9" s="128" t="s">
        <v>364</v>
      </c>
      <c r="L9" s="306">
        <f t="shared" si="1"/>
        <v>99.78998316666666</v>
      </c>
      <c r="N9" s="159">
        <f>'1. Сведения об объёмах финансир'!M9</f>
        <v>5987.39899</v>
      </c>
      <c r="O9" s="159">
        <f t="shared" si="0"/>
        <v>0</v>
      </c>
    </row>
    <row r="10" spans="1:15" ht="201" customHeight="1">
      <c r="A10" s="93" t="str">
        <f>CONCATENATE('1. Сведения об объёмах финансир'!A10,'1.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0" s="29" t="str">
        <f>'1. Сведения об объёмах финансир'!C10</f>
        <v>Министерство</v>
      </c>
      <c r="C10" s="3" t="s">
        <v>264</v>
      </c>
      <c r="D10" s="3" t="s">
        <v>265</v>
      </c>
      <c r="E10" s="21"/>
      <c r="F10" s="21"/>
      <c r="G10" s="204">
        <v>631.35106</v>
      </c>
      <c r="H10" s="204">
        <f>'1. Сведения об объёмах финансир'!M10</f>
        <v>565.27659</v>
      </c>
      <c r="I10" s="125" t="s">
        <v>270</v>
      </c>
      <c r="J10" s="125" t="s">
        <v>169</v>
      </c>
      <c r="L10" s="306">
        <f t="shared" si="1"/>
        <v>89.53443271323566</v>
      </c>
      <c r="N10" s="159">
        <f>'1. Сведения об объёмах финансир'!M10</f>
        <v>565.27659</v>
      </c>
      <c r="O10" s="159">
        <f t="shared" si="0"/>
        <v>0</v>
      </c>
    </row>
    <row r="11" spans="1:15" ht="162" customHeight="1" thickBot="1">
      <c r="A11" s="140" t="str">
        <f>CONCATENATE('1. Сведения об объёмах финансир'!A11,'1.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и 11-х (12-х) классов муниципальных общеобразовательных организаций ежемесячных денежных выплат
</v>
      </c>
      <c r="B11" s="196" t="str">
        <f>'1. Сведения об объёмах финансир'!C11</f>
        <v>Министерство</v>
      </c>
      <c r="C11" s="136" t="s">
        <v>264</v>
      </c>
      <c r="D11" s="136" t="s">
        <v>265</v>
      </c>
      <c r="E11" s="138"/>
      <c r="F11" s="138"/>
      <c r="G11" s="204">
        <v>5670.983</v>
      </c>
      <c r="H11" s="204">
        <f>'1. Сведения об объёмах финансир'!M11</f>
        <v>5415.251</v>
      </c>
      <c r="I11" s="199" t="s">
        <v>270</v>
      </c>
      <c r="J11" s="199" t="s">
        <v>168</v>
      </c>
      <c r="L11" s="306">
        <f t="shared" si="1"/>
        <v>95.49051725247634</v>
      </c>
      <c r="N11" s="159">
        <f>'1. Сведения об объёмах финансир'!M11</f>
        <v>5415.251</v>
      </c>
      <c r="O11" s="159">
        <f t="shared" si="0"/>
        <v>0</v>
      </c>
    </row>
    <row r="12" spans="1:15" ht="33" customHeight="1" thickBot="1">
      <c r="A12" s="189" t="str">
        <f>CONCATENATE('1. Сведения об объёмах финансир'!A12,'1. Сведения об объёмах финансир'!B12)</f>
        <v>2.Основное мероприятие "Создание условий для обучения детей с ограниченными возможностями здоровья"</v>
      </c>
      <c r="B12" s="190"/>
      <c r="C12" s="164"/>
      <c r="D12" s="164"/>
      <c r="E12" s="164"/>
      <c r="F12" s="164"/>
      <c r="G12" s="185">
        <f>SUM(G13:G14)</f>
        <v>12849.9</v>
      </c>
      <c r="H12" s="185">
        <f>SUM(H13:H14)</f>
        <v>12210.45332</v>
      </c>
      <c r="I12" s="191"/>
      <c r="J12" s="311"/>
      <c r="L12" s="306">
        <f t="shared" si="1"/>
        <v>95.0237225192414</v>
      </c>
      <c r="N12" s="159">
        <f>'1. Сведения об объёмах финансир'!M12</f>
        <v>7952.87892</v>
      </c>
      <c r="O12" s="159">
        <f t="shared" si="0"/>
        <v>4257.5744</v>
      </c>
    </row>
    <row r="13" spans="1:15" ht="163.5" customHeight="1">
      <c r="A13" s="141" t="str">
        <f>CONCATENATE('1. Сведения об объёмах финансир'!A13,'1. Сведения об объёмах финансир'!B13)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(далее – ОВЗ) образования в муниципальных образовательных организациях
</v>
      </c>
      <c r="B13" s="143" t="str">
        <f>'1. Сведения об объёмах финансир'!C13</f>
        <v>Министерство</v>
      </c>
      <c r="C13" s="137" t="s">
        <v>264</v>
      </c>
      <c r="D13" s="137" t="s">
        <v>265</v>
      </c>
      <c r="E13" s="139"/>
      <c r="F13" s="139"/>
      <c r="G13" s="204">
        <v>7018.3</v>
      </c>
      <c r="H13" s="204">
        <f>'1. Сведения об объёмах финансир'!I13</f>
        <v>7018.2832</v>
      </c>
      <c r="I13" s="175" t="s">
        <v>14</v>
      </c>
      <c r="J13" s="175" t="s">
        <v>171</v>
      </c>
      <c r="L13" s="306">
        <f t="shared" si="1"/>
        <v>99.99976062579256</v>
      </c>
      <c r="N13" s="159">
        <f>'1. Сведения об объёмах финансир'!M13</f>
        <v>7018.2832</v>
      </c>
      <c r="O13" s="159">
        <f t="shared" si="0"/>
        <v>0</v>
      </c>
    </row>
    <row r="14" spans="1:15" ht="165.75" customHeight="1" thickBot="1">
      <c r="A14" s="140" t="str">
        <f>CONCATENATE('1. Сведения об объёмах финансир'!A14,'1. Сведения об объёмах финансир'!B14)</f>
        <v>2.2.Реализация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v>
      </c>
      <c r="B14" s="142" t="str">
        <f>'1. Сведения об объёмах финансир'!C14</f>
        <v>Министерство</v>
      </c>
      <c r="C14" s="136" t="s">
        <v>307</v>
      </c>
      <c r="D14" s="136" t="s">
        <v>265</v>
      </c>
      <c r="E14" s="138"/>
      <c r="F14" s="138"/>
      <c r="G14" s="204">
        <f>4781.9+1049.7</f>
        <v>5831.599999999999</v>
      </c>
      <c r="H14" s="204">
        <f>'1. Сведения об объёмах финансир'!L14+'1. Сведения об объёмах финансир'!M14</f>
        <v>5192.170120000001</v>
      </c>
      <c r="I14" s="135" t="s">
        <v>151</v>
      </c>
      <c r="J14" s="331"/>
      <c r="L14" s="306"/>
      <c r="N14" s="159">
        <f>'1. Сведения об объёмах финансир'!M14</f>
        <v>934.59572</v>
      </c>
      <c r="O14" s="159">
        <f t="shared" si="0"/>
        <v>4257.5744</v>
      </c>
    </row>
    <row r="15" spans="1:15" ht="32.25" customHeight="1" thickBot="1">
      <c r="A15" s="189" t="str">
        <f>CONCATENATE('1. Сведения об объёмах финансир'!A15,'1. Сведения об объёмах финансир'!B15)</f>
        <v>3.Основное мероприятие "Развитие кадрового потенциала системы общего образования"</v>
      </c>
      <c r="B15" s="190"/>
      <c r="C15" s="164"/>
      <c r="D15" s="164"/>
      <c r="E15" s="164"/>
      <c r="F15" s="164"/>
      <c r="G15" s="185">
        <f>G16</f>
        <v>15000</v>
      </c>
      <c r="H15" s="185">
        <f>H16</f>
        <v>15377.149</v>
      </c>
      <c r="I15" s="192"/>
      <c r="J15" s="312"/>
      <c r="L15" s="306">
        <f t="shared" si="1"/>
        <v>102.51432666666666</v>
      </c>
      <c r="N15" s="159">
        <f>'1. Сведения об объёмах финансир'!M15</f>
        <v>15377.149</v>
      </c>
      <c r="O15" s="159">
        <f t="shared" si="0"/>
        <v>0</v>
      </c>
    </row>
    <row r="16" spans="1:15" ht="111.75" customHeight="1" thickBot="1">
      <c r="A16" s="181" t="str">
        <f>CONCATENATE('1. Сведения об объёмах финансир'!A16,'1. Сведения об объёмах финансир'!B16)</f>
        <v>3.1.Предоставление субвенций из областного бюджета бюджетам муниципальных образований в целях финансового обеспечения организации получения педагогическими работниками муниципальных образовательных организаций не реже одного раза в три года дополнительного профессионального образования по профилю педагогической деятельности</v>
      </c>
      <c r="B16" s="126" t="str">
        <f>'1. Сведения об объёмах финансир'!C16</f>
        <v>Министерство</v>
      </c>
      <c r="C16" s="179" t="s">
        <v>264</v>
      </c>
      <c r="D16" s="179" t="s">
        <v>265</v>
      </c>
      <c r="E16" s="188"/>
      <c r="F16" s="188"/>
      <c r="G16" s="206">
        <v>15000</v>
      </c>
      <c r="H16" s="206">
        <f>'1. Сведения об объёмах финансир'!M16</f>
        <v>15377.149</v>
      </c>
      <c r="I16" s="193" t="s">
        <v>15</v>
      </c>
      <c r="J16" s="193" t="s">
        <v>172</v>
      </c>
      <c r="L16" s="306">
        <f t="shared" si="1"/>
        <v>102.51432666666666</v>
      </c>
      <c r="N16" s="159">
        <f>'1. Сведения об объёмах финансир'!M16</f>
        <v>15377.149</v>
      </c>
      <c r="O16" s="159">
        <f t="shared" si="0"/>
        <v>0</v>
      </c>
    </row>
    <row r="17" spans="1:15" ht="87.75" customHeight="1" thickBot="1">
      <c r="A17" s="386" t="str">
        <f>CONCATENATE('1. Сведения об объёмах финансир'!A17,'1. Сведения об объёмах финансир'!B17)</f>
        <v>4.Основное мероприятие "Содействие развитию начального общего, основного общего и среднего общего образования"</v>
      </c>
      <c r="B17" s="169" t="str">
        <f>'1. Сведения об объёмах финансир'!C17</f>
        <v>Министерство,
Министерство строительства и архитектуры Ульяновской области (далее - Министерство строительства)</v>
      </c>
      <c r="C17" s="163"/>
      <c r="D17" s="163"/>
      <c r="E17" s="164"/>
      <c r="F17" s="164"/>
      <c r="G17" s="185">
        <f>SUM(G18:G21)</f>
        <v>55442</v>
      </c>
      <c r="H17" s="185">
        <f>SUM(H18:H21)</f>
        <v>57675.69286</v>
      </c>
      <c r="I17" s="192"/>
      <c r="J17" s="311"/>
      <c r="K17" s="384"/>
      <c r="L17" s="306">
        <f t="shared" si="1"/>
        <v>104.02888218318242</v>
      </c>
      <c r="N17" s="159">
        <f>'1. Сведения об объёмах финансир'!I17</f>
        <v>57675.69286</v>
      </c>
      <c r="O17" s="159">
        <f t="shared" si="0"/>
        <v>0</v>
      </c>
    </row>
    <row r="18" spans="1:15" ht="60" customHeight="1">
      <c r="A18" s="862" t="str">
        <f>CONCATENATE('1. Сведения об объёмах финансир'!A18,'1. Сведения об объёмах финансир'!B18)</f>
        <v>4.1.Предоставление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v>
      </c>
      <c r="B18" s="176" t="str">
        <f>'1. Сведения об объёмах финансир'!C18</f>
        <v>Министерство</v>
      </c>
      <c r="C18" s="137" t="s">
        <v>266</v>
      </c>
      <c r="D18" s="137" t="s">
        <v>265</v>
      </c>
      <c r="E18" s="139"/>
      <c r="F18" s="139"/>
      <c r="G18" s="204">
        <v>7000</v>
      </c>
      <c r="H18" s="204">
        <f>'1. Сведения об объёмах финансир'!I18</f>
        <v>8603.91223</v>
      </c>
      <c r="I18" s="862" t="s">
        <v>152</v>
      </c>
      <c r="J18" s="868" t="s">
        <v>167</v>
      </c>
      <c r="L18" s="306">
        <f t="shared" si="1"/>
        <v>122.91303185714287</v>
      </c>
      <c r="N18" s="159">
        <f>'1. Сведения об объёмах финансир'!M18</f>
        <v>8603.91223</v>
      </c>
      <c r="O18" s="159">
        <f t="shared" si="0"/>
        <v>0</v>
      </c>
    </row>
    <row r="19" spans="1:15" ht="47.25" customHeight="1">
      <c r="A19" s="871"/>
      <c r="B19" s="128" t="str">
        <f>'1. Сведения об объёмах финансир'!C19</f>
        <v>Министерство строительства</v>
      </c>
      <c r="C19" s="3"/>
      <c r="D19" s="3"/>
      <c r="E19" s="21"/>
      <c r="F19" s="21"/>
      <c r="G19" s="205">
        <v>47000</v>
      </c>
      <c r="H19" s="205">
        <f>'1. Сведения об объёмах финансир'!M19</f>
        <v>47430.84028</v>
      </c>
      <c r="I19" s="863"/>
      <c r="J19" s="869"/>
      <c r="L19" s="306">
        <f t="shared" si="1"/>
        <v>100.9166814468085</v>
      </c>
      <c r="N19" s="159">
        <f>'1. Сведения об объёмах финансир'!I19</f>
        <v>47430.84028</v>
      </c>
      <c r="O19" s="159">
        <f t="shared" si="0"/>
        <v>0</v>
      </c>
    </row>
    <row r="20" spans="1:15" ht="122.25" customHeight="1">
      <c r="A20" s="93" t="str">
        <f>CONCATENATE('1. Сведения об объёмах финансир'!A20,'1. Сведения об объёмах финансир'!B20)</f>
        <v>4.3.Предоставление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затрат, связанных с обеспечением получения начального общего, основного общего или среднего общего образования в форме семейного образования</v>
      </c>
      <c r="B20" s="2" t="str">
        <f>'1. Сведения об объёмах финансир'!C20</f>
        <v>Министерство</v>
      </c>
      <c r="C20" s="3" t="s">
        <v>11</v>
      </c>
      <c r="D20" s="3" t="s">
        <v>265</v>
      </c>
      <c r="E20" s="21"/>
      <c r="F20" s="21"/>
      <c r="G20" s="205">
        <v>1000</v>
      </c>
      <c r="H20" s="205">
        <f>'1. Сведения об объёмах финансир'!I20</f>
        <v>1198.65093</v>
      </c>
      <c r="I20" s="93"/>
      <c r="J20" s="132"/>
      <c r="L20" s="306"/>
      <c r="N20" s="159">
        <f>'1. Сведения об объёмах финансир'!M20</f>
        <v>1198.65093</v>
      </c>
      <c r="O20" s="159">
        <f t="shared" si="0"/>
        <v>0</v>
      </c>
    </row>
    <row r="21" spans="1:15" ht="123" customHeight="1" thickBot="1">
      <c r="A21" s="140" t="str">
        <f>CONCATENATE('1. Сведения об объёмах финансир'!A21,'1. Сведения об объёмах финансир'!B21)</f>
        <v>4.4.Предоставление иных межбюджетных трансфертов из областного бюджета бюджетам муниципальных районов (городских округов) Ульяновской области в целях 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 округа) Ульяновской области</v>
      </c>
      <c r="B21" s="142" t="str">
        <f>'1. Сведения об объёмах финансир'!C21</f>
        <v>Министерство</v>
      </c>
      <c r="C21" s="136"/>
      <c r="D21" s="136"/>
      <c r="E21" s="138"/>
      <c r="F21" s="138"/>
      <c r="G21" s="203">
        <v>442</v>
      </c>
      <c r="H21" s="203">
        <f>'1. Сведения об объёмах финансир'!I21</f>
        <v>442.28942</v>
      </c>
      <c r="I21" s="375"/>
      <c r="J21" s="376"/>
      <c r="L21" s="306"/>
      <c r="N21" s="159">
        <f>'1. Сведения об объёмах финансир'!M21</f>
        <v>442.28942</v>
      </c>
      <c r="O21" s="159">
        <f t="shared" si="0"/>
        <v>0</v>
      </c>
    </row>
    <row r="22" spans="1:18" ht="29.25" thickBot="1">
      <c r="A22" s="189" t="str">
        <f>CONCATENATE('1. Сведения об объёмах финансир'!A22,'1. Сведения об объёмах финансир'!B22)</f>
        <v>5.Основное мероприятие "Содействие развитию дошкольного образования"</v>
      </c>
      <c r="B22" s="190"/>
      <c r="C22" s="164"/>
      <c r="D22" s="164"/>
      <c r="E22" s="164"/>
      <c r="F22" s="164"/>
      <c r="G22" s="185">
        <f>SUM(G23:G28)</f>
        <v>2608539.72875</v>
      </c>
      <c r="H22" s="185">
        <f>SUM(H23:H28)</f>
        <v>2670243.76023</v>
      </c>
      <c r="I22" s="191"/>
      <c r="J22" s="311"/>
      <c r="L22" s="306">
        <f t="shared" si="1"/>
        <v>102.36546259196015</v>
      </c>
      <c r="N22" s="159">
        <f>'1. Сведения об объёмах финансир'!I22</f>
        <v>2670243.76023</v>
      </c>
      <c r="O22" s="159">
        <f t="shared" si="0"/>
        <v>0</v>
      </c>
      <c r="Q22" s="360"/>
      <c r="R22" s="193"/>
    </row>
    <row r="23" spans="1:15" ht="66" customHeight="1">
      <c r="A23" s="870" t="str">
        <f>CONCATENATE('1. Сведения об объёмах финансир'!A23,'1. Сведения об объёмах финансир'!B23)</f>
        <v>5.1.Предоставление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v>
      </c>
      <c r="B23" s="143" t="str">
        <f>'1. Сведения об объёмах финансир'!C24</f>
        <v>Министерство строительство</v>
      </c>
      <c r="C23" s="137" t="s">
        <v>264</v>
      </c>
      <c r="D23" s="137" t="s">
        <v>265</v>
      </c>
      <c r="E23" s="139"/>
      <c r="F23" s="139"/>
      <c r="G23" s="385">
        <v>20632.72875</v>
      </c>
      <c r="H23" s="204">
        <f>'1. Сведения об объёмах финансир'!M24</f>
        <v>20721.88417</v>
      </c>
      <c r="I23" s="134" t="s">
        <v>262</v>
      </c>
      <c r="J23" s="134" t="s">
        <v>231</v>
      </c>
      <c r="L23" s="306">
        <f t="shared" si="1"/>
        <v>100.4321067808348</v>
      </c>
      <c r="N23" s="159">
        <f>'1. Сведения об объёмах финансир'!I24</f>
        <v>20721.88417</v>
      </c>
      <c r="O23" s="159">
        <f t="shared" si="0"/>
        <v>0</v>
      </c>
    </row>
    <row r="24" spans="1:15" ht="69" customHeight="1">
      <c r="A24" s="865"/>
      <c r="B24" s="2" t="s">
        <v>272</v>
      </c>
      <c r="C24" s="3"/>
      <c r="D24" s="3"/>
      <c r="E24" s="21"/>
      <c r="F24" s="21"/>
      <c r="G24" s="207">
        <v>0</v>
      </c>
      <c r="H24" s="205"/>
      <c r="I24" s="117"/>
      <c r="J24" s="117"/>
      <c r="L24" s="306" t="e">
        <f t="shared" si="1"/>
        <v>#DIV/0!</v>
      </c>
      <c r="N24" s="159"/>
      <c r="O24" s="159"/>
    </row>
    <row r="25" spans="1:15" ht="91.5" customHeight="1">
      <c r="A25" s="93" t="str">
        <f>CONCATENATE('1. Сведения об объёмах финансир'!A25,'1. Сведения об объёмах финансир'!B25)</f>
        <v>5.2.Предоставление субвенций из областного бюджета бюджетам муниципальных образований в целях обеспечение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
</v>
      </c>
      <c r="B25" s="143" t="str">
        <f>'1. Сведения об объёмах финансир'!C25</f>
        <v>Министерство</v>
      </c>
      <c r="C25" s="137" t="s">
        <v>11</v>
      </c>
      <c r="D25" s="137" t="s">
        <v>265</v>
      </c>
      <c r="E25" s="139"/>
      <c r="F25" s="21"/>
      <c r="G25" s="775">
        <v>2300000</v>
      </c>
      <c r="H25" s="773">
        <f>'1. Сведения об объёмах финансир'!M25</f>
        <v>2362051.443</v>
      </c>
      <c r="I25" s="377" t="s">
        <v>56</v>
      </c>
      <c r="J25" s="175" t="s">
        <v>175</v>
      </c>
      <c r="L25" s="306">
        <f t="shared" si="1"/>
        <v>102.69788882608695</v>
      </c>
      <c r="N25" s="159">
        <f>'1. Сведения об объёмах финансир'!M25</f>
        <v>2362051.443</v>
      </c>
      <c r="O25" s="159">
        <f t="shared" si="0"/>
        <v>0</v>
      </c>
    </row>
    <row r="26" spans="1:15" ht="117" customHeight="1">
      <c r="A26" s="93" t="str">
        <f>CONCATENATE('1. Сведения об объёмах финансир'!A26,'1. Сведения об объёмах финансир'!B26)</f>
        <v>5.3.Предоставление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26" s="2" t="s">
        <v>274</v>
      </c>
      <c r="C26" s="3" t="s">
        <v>264</v>
      </c>
      <c r="D26" s="3" t="s">
        <v>265</v>
      </c>
      <c r="E26" s="21"/>
      <c r="F26" s="21"/>
      <c r="G26" s="775">
        <v>280556</v>
      </c>
      <c r="H26" s="775">
        <f>'1. Сведения об объёмах финансир'!M26</f>
        <v>280556.88</v>
      </c>
      <c r="I26" s="118" t="s">
        <v>229</v>
      </c>
      <c r="J26" s="125" t="s">
        <v>230</v>
      </c>
      <c r="L26" s="306">
        <f t="shared" si="1"/>
        <v>100.00031366286946</v>
      </c>
      <c r="N26" s="159">
        <f>'1. Сведения об объёмах финансир'!M26</f>
        <v>280556.88</v>
      </c>
      <c r="O26" s="159">
        <f t="shared" si="0"/>
        <v>0</v>
      </c>
    </row>
    <row r="27" spans="1:15" ht="117" customHeight="1">
      <c r="A27" s="93" t="str">
        <f>CONCATENATE('1. Сведения об объёмах финансир'!A27,'1. Сведения об объёмах финансир'!B27)</f>
        <v>5.4Предоставление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v>
      </c>
      <c r="B27" s="2" t="str">
        <f>'1. Сведения об объёмах финансир'!C26</f>
        <v>Министерство</v>
      </c>
      <c r="C27" s="3" t="s">
        <v>264</v>
      </c>
      <c r="D27" s="3" t="s">
        <v>265</v>
      </c>
      <c r="E27" s="21"/>
      <c r="F27" s="21"/>
      <c r="G27" s="205">
        <v>2351</v>
      </c>
      <c r="H27" s="205">
        <f>'1. Сведения об объёмах финансир'!M27</f>
        <v>2351.7</v>
      </c>
      <c r="I27" s="117" t="s">
        <v>306</v>
      </c>
      <c r="J27" s="303" t="s">
        <v>173</v>
      </c>
      <c r="L27" s="306">
        <f t="shared" si="1"/>
        <v>100.0297745640153</v>
      </c>
      <c r="N27" s="159">
        <f>'1. Сведения об объёмах финансир'!M27</f>
        <v>2351.7</v>
      </c>
      <c r="O27" s="159">
        <f t="shared" si="0"/>
        <v>0</v>
      </c>
    </row>
    <row r="28" spans="1:15" ht="147" customHeight="1" thickBot="1">
      <c r="A28" s="140" t="str">
        <f>CONCATENATE('1. Сведения об объёмах финансир'!A28,'1. Сведения об объёмах финансир'!B28)</f>
        <v>5.5Предоставление индивидуальным предпринимателям и организациям, осуществляющим образовательную деятельность по образовательным программам (за исключением государственных и муниципальных учреждений) дошкольного образования,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28" s="142" t="str">
        <f>'1. Сведения об объёмах финансир'!C27</f>
        <v>Министерство</v>
      </c>
      <c r="C28" s="136" t="s">
        <v>264</v>
      </c>
      <c r="D28" s="136" t="s">
        <v>265</v>
      </c>
      <c r="E28" s="138"/>
      <c r="F28" s="138"/>
      <c r="G28" s="203">
        <v>5000</v>
      </c>
      <c r="H28" s="203">
        <f>'1. Сведения об объёмах финансир'!I28</f>
        <v>4561.85306</v>
      </c>
      <c r="I28" s="133" t="s">
        <v>270</v>
      </c>
      <c r="J28" s="308" t="s">
        <v>173</v>
      </c>
      <c r="L28" s="306">
        <f t="shared" si="1"/>
        <v>91.2370612</v>
      </c>
      <c r="N28" s="159">
        <f>'1. Сведения об объёмах финансир'!M28</f>
        <v>4561.85306</v>
      </c>
      <c r="O28" s="159">
        <f t="shared" si="0"/>
        <v>0</v>
      </c>
    </row>
    <row r="29" spans="1:15" ht="55.5" customHeight="1" thickBot="1">
      <c r="A29" s="168" t="str">
        <f>CONCATENATE('1. Сведения об объёмах финансир'!A29,'1. Сведения об объёмах финансир'!B29)</f>
        <v>6.Основное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v>
      </c>
      <c r="B29" s="169"/>
      <c r="C29" s="163"/>
      <c r="D29" s="163"/>
      <c r="E29" s="164"/>
      <c r="F29" s="164"/>
      <c r="G29" s="185">
        <f>SUM(G30:G33)</f>
        <v>421676.39175</v>
      </c>
      <c r="H29" s="185">
        <f>SUM(H30:H33)</f>
        <v>409154.65592000005</v>
      </c>
      <c r="I29" s="182"/>
      <c r="J29" s="383"/>
      <c r="K29" s="384"/>
      <c r="L29" s="306">
        <f t="shared" si="1"/>
        <v>97.03048686742137</v>
      </c>
      <c r="N29" s="159">
        <f>'1. Сведения об объёмах финансир'!H29+'1. Сведения об объёмах финансир'!I29</f>
        <v>409154.65591999993</v>
      </c>
      <c r="O29" s="159">
        <f t="shared" si="0"/>
        <v>0</v>
      </c>
    </row>
    <row r="30" spans="1:15" ht="93" customHeight="1">
      <c r="A30" s="864" t="str">
        <f>CONCATENATE('1. Сведения об объёмах финансир'!A30,'1. Сведения об объёмах финансир'!B30)</f>
        <v>6.1.Реализация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v>
      </c>
      <c r="B30" s="143" t="str">
        <f>'1. Сведения об объёмах финансир'!C30</f>
        <v>Министерство</v>
      </c>
      <c r="C30" s="137" t="s">
        <v>308</v>
      </c>
      <c r="D30" s="137" t="s">
        <v>265</v>
      </c>
      <c r="E30" s="139"/>
      <c r="F30" s="139"/>
      <c r="G30" s="204">
        <v>138000</v>
      </c>
      <c r="H30" s="204">
        <f>'1. Сведения об объёмах финансир'!H30+'1. Сведения об объёмах финансир'!I30</f>
        <v>138579.21536</v>
      </c>
      <c r="I30" s="381" t="s">
        <v>218</v>
      </c>
      <c r="J30" s="193" t="s">
        <v>217</v>
      </c>
      <c r="L30" s="306">
        <f t="shared" si="1"/>
        <v>100.41972127536232</v>
      </c>
      <c r="N30" s="159">
        <f>'1. Сведения об объёмах финансир'!M30</f>
        <v>121704.25877</v>
      </c>
      <c r="O30" s="159">
        <f t="shared" si="0"/>
        <v>16874.95659</v>
      </c>
    </row>
    <row r="31" spans="1:15" ht="109.5" customHeight="1">
      <c r="A31" s="864"/>
      <c r="B31" s="2" t="s">
        <v>68</v>
      </c>
      <c r="C31" s="3"/>
      <c r="D31" s="3"/>
      <c r="E31" s="21"/>
      <c r="F31" s="21"/>
      <c r="G31" s="205">
        <v>170000</v>
      </c>
      <c r="H31" s="205">
        <f>'1. Сведения об объёмах финансир'!H31</f>
        <v>169692.12732</v>
      </c>
      <c r="I31" s="135" t="s">
        <v>232</v>
      </c>
      <c r="J31" s="378" t="s">
        <v>66</v>
      </c>
      <c r="L31" s="306">
        <f t="shared" si="1"/>
        <v>99.81889842352942</v>
      </c>
      <c r="N31" s="159">
        <f>'1. Сведения об объёмах финансир'!M31</f>
        <v>67249.49137999999</v>
      </c>
      <c r="O31" s="159">
        <f t="shared" si="0"/>
        <v>102442.63594000001</v>
      </c>
    </row>
    <row r="32" spans="1:15" ht="101.25" customHeight="1">
      <c r="A32" s="865"/>
      <c r="B32" s="2" t="s">
        <v>69</v>
      </c>
      <c r="C32" s="3"/>
      <c r="D32" s="3"/>
      <c r="E32" s="21"/>
      <c r="F32" s="269"/>
      <c r="G32" s="205">
        <v>68000</v>
      </c>
      <c r="H32" s="205">
        <f>'1. Сведения об объёмах финансир'!I31</f>
        <v>67249.49137999999</v>
      </c>
      <c r="I32" s="135" t="s">
        <v>174</v>
      </c>
      <c r="J32" s="313" t="s">
        <v>65</v>
      </c>
      <c r="L32" s="306">
        <f t="shared" si="1"/>
        <v>98.89631085294116</v>
      </c>
      <c r="N32" s="159">
        <f>'1. Сведения об объёмах финансир'!M32</f>
        <v>1009.01466</v>
      </c>
      <c r="O32" s="159">
        <f t="shared" si="0"/>
        <v>66240.47671999999</v>
      </c>
    </row>
    <row r="33" spans="1:15" ht="50.25" customHeight="1" thickBot="1">
      <c r="A33" s="379" t="str">
        <f>CONCATENATE('1. Сведения об объёмах финансир'!A32,'1. Сведения об объёмах финансир'!B32)</f>
        <v>6.2.Обновление материально-технической базы для формирования у обучающихся современных технологических и гуманитарных навыков</v>
      </c>
      <c r="B33" s="142" t="s">
        <v>274</v>
      </c>
      <c r="C33" s="136"/>
      <c r="D33" s="136"/>
      <c r="E33" s="138"/>
      <c r="F33" s="380"/>
      <c r="G33" s="203">
        <v>45676.39175</v>
      </c>
      <c r="H33" s="203">
        <f>'1. Сведения об объёмах финансир'!I32+'1. Сведения об объёмах финансир'!H32</f>
        <v>33633.82186</v>
      </c>
      <c r="I33" s="135"/>
      <c r="J33" s="313"/>
      <c r="L33" s="306"/>
      <c r="N33" s="159">
        <f>'1. Сведения об объёмах финансир'!M33</f>
        <v>63094.29712</v>
      </c>
      <c r="O33" s="159">
        <f t="shared" si="0"/>
        <v>-29460.475260000007</v>
      </c>
    </row>
    <row r="34" spans="1:15" ht="94.5" customHeight="1" thickBot="1">
      <c r="A34" s="382" t="str">
        <f>CONCATENATE('1. Сведения об объёмах финансир'!A33,'1. Сведения об объёмах финансир'!B33)</f>
        <v>7.Основное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трёх лет", направленного на достижение соответствующих результатов реализации федерального проекта "Содействие занятости женщин - создание условий дошкольного образования для детей в возрасте до трёх лет"</v>
      </c>
      <c r="B34" s="552" t="s">
        <v>268</v>
      </c>
      <c r="C34" s="553"/>
      <c r="D34" s="553"/>
      <c r="E34" s="554"/>
      <c r="F34" s="555"/>
      <c r="G34" s="556">
        <f>SUM(G35:G37)</f>
        <v>165695.21474</v>
      </c>
      <c r="H34" s="556">
        <f>SUM(H35:H37)</f>
        <v>163789.51132</v>
      </c>
      <c r="I34" s="522"/>
      <c r="J34" s="557"/>
      <c r="L34" s="306">
        <f t="shared" si="1"/>
        <v>98.84987419643329</v>
      </c>
      <c r="N34" s="159">
        <f>'1. Сведения об объёмах финансир'!M34</f>
        <v>63094.29712</v>
      </c>
      <c r="O34" s="159">
        <f>H34-N34</f>
        <v>100695.21419999999</v>
      </c>
    </row>
    <row r="35" spans="1:15" ht="54" customHeight="1">
      <c r="A35" s="858" t="str">
        <f>CONCATENATE('1. Сведения об объёмах финансир'!A34,'1. Сведения об объёмах финансир'!B34)</f>
        <v>7.1.Предоставление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B35" s="2" t="s">
        <v>219</v>
      </c>
      <c r="C35" s="3"/>
      <c r="D35" s="3"/>
      <c r="E35" s="21"/>
      <c r="F35" s="269"/>
      <c r="G35" s="205">
        <v>65000</v>
      </c>
      <c r="H35" s="205">
        <f>'1. Сведения об объёмах финансир'!M34</f>
        <v>63094.29712</v>
      </c>
      <c r="I35" s="854" t="s">
        <v>218</v>
      </c>
      <c r="J35" s="860" t="s">
        <v>363</v>
      </c>
      <c r="L35" s="306">
        <f t="shared" si="1"/>
        <v>97.06814941538462</v>
      </c>
      <c r="N35" s="159">
        <f>'1. Сведения об объёмах финансир'!M38</f>
        <v>7571808.591519999</v>
      </c>
      <c r="O35" s="159">
        <f>H35-N35</f>
        <v>-7508714.294399999</v>
      </c>
    </row>
    <row r="36" spans="1:15" ht="86.25" customHeight="1">
      <c r="A36" s="813"/>
      <c r="B36" s="2" t="s">
        <v>220</v>
      </c>
      <c r="C36" s="3"/>
      <c r="D36" s="3"/>
      <c r="E36" s="21"/>
      <c r="F36" s="269"/>
      <c r="G36" s="205">
        <v>100695.21474</v>
      </c>
      <c r="H36" s="205">
        <f>'1. Сведения об объёмах финансир'!L34</f>
        <v>100695.2142</v>
      </c>
      <c r="I36" s="855"/>
      <c r="J36" s="861"/>
      <c r="L36" s="306">
        <f t="shared" si="1"/>
        <v>99.99999946372824</v>
      </c>
      <c r="N36" s="159">
        <f>'1. Сведения об объёмах финансир'!M39</f>
        <v>0</v>
      </c>
      <c r="O36" s="159">
        <f>H36-N36</f>
        <v>100695.2142</v>
      </c>
    </row>
    <row r="37" spans="1:14" ht="45" customHeight="1" thickBot="1">
      <c r="A37" s="859"/>
      <c r="B37" s="2" t="s">
        <v>161</v>
      </c>
      <c r="C37" s="3"/>
      <c r="D37" s="3"/>
      <c r="E37" s="21"/>
      <c r="F37" s="269"/>
      <c r="G37" s="205">
        <v>0</v>
      </c>
      <c r="H37" s="205">
        <f>'1. Сведения об объёмах финансир'!I35</f>
        <v>0</v>
      </c>
      <c r="I37" s="550"/>
      <c r="J37" s="551"/>
      <c r="L37" s="306"/>
      <c r="N37" s="159"/>
    </row>
    <row r="38" spans="1:16" s="50" customFormat="1" ht="31.5" customHeight="1" thickBot="1">
      <c r="A38" s="262" t="s">
        <v>318</v>
      </c>
      <c r="B38" s="261"/>
      <c r="C38" s="431"/>
      <c r="D38" s="431"/>
      <c r="E38" s="431"/>
      <c r="F38" s="431"/>
      <c r="G38" s="432">
        <f>G29+G22+G17+G15+G12+G7+G34</f>
        <v>7987240.5693</v>
      </c>
      <c r="H38" s="432">
        <f>H29+H22+H17+H15+H12+H7+H34</f>
        <v>7895696.387229999</v>
      </c>
      <c r="I38" s="431"/>
      <c r="J38" s="320"/>
      <c r="K38" s="224"/>
      <c r="L38" s="306">
        <f t="shared" si="1"/>
        <v>98.85386972790249</v>
      </c>
      <c r="N38" s="159">
        <f>'1. Сведения об объёмах финансир'!M40</f>
        <v>51178.60819</v>
      </c>
      <c r="O38" s="387">
        <f>'1. Сведения об объёмах финансир'!M38</f>
        <v>7571808.591519999</v>
      </c>
      <c r="P38" s="228">
        <f>H38-O38</f>
        <v>323887.7957099993</v>
      </c>
    </row>
    <row r="39" spans="1:14" ht="16.5" customHeight="1">
      <c r="A39" s="172" t="s">
        <v>9</v>
      </c>
      <c r="B39" s="173"/>
      <c r="C39" s="121"/>
      <c r="D39" s="121"/>
      <c r="E39" s="121"/>
      <c r="F39" s="121"/>
      <c r="G39" s="211">
        <v>336658.1713299999</v>
      </c>
      <c r="H39" s="211">
        <f>'1. Сведения об объёмах финансир'!H38</f>
        <v>324144.67971</v>
      </c>
      <c r="I39" s="856"/>
      <c r="J39" s="867"/>
      <c r="L39" s="306">
        <f t="shared" si="1"/>
        <v>96.28302750812071</v>
      </c>
      <c r="N39" s="159">
        <f>'1. Сведения об объёмах финансир'!M41</f>
        <v>2924.01283</v>
      </c>
    </row>
    <row r="40" spans="1:14" ht="16.5" thickBot="1">
      <c r="A40" s="116" t="s">
        <v>10</v>
      </c>
      <c r="B40" s="119"/>
      <c r="C40" s="120"/>
      <c r="D40" s="120"/>
      <c r="E40" s="120"/>
      <c r="F40" s="120"/>
      <c r="G40" s="208">
        <v>7750168.440409999</v>
      </c>
      <c r="H40" s="208">
        <f>'1. Сведения об объёмах финансир'!I38</f>
        <v>7571808.591519999</v>
      </c>
      <c r="I40" s="866"/>
      <c r="J40" s="866"/>
      <c r="L40" s="306">
        <f t="shared" si="1"/>
        <v>97.6986326134537</v>
      </c>
      <c r="N40" s="159">
        <f>'1. Сведения об объёмах финансир'!M42</f>
        <v>0</v>
      </c>
    </row>
    <row r="41" spans="1:14" ht="48.75" customHeight="1" thickBot="1">
      <c r="A41" s="414" t="s">
        <v>221</v>
      </c>
      <c r="B41" s="263"/>
      <c r="C41" s="259"/>
      <c r="D41" s="259"/>
      <c r="E41" s="259"/>
      <c r="F41" s="259"/>
      <c r="G41" s="260"/>
      <c r="H41" s="258"/>
      <c r="I41" s="415"/>
      <c r="J41" s="416"/>
      <c r="L41" s="306"/>
      <c r="N41" s="159">
        <f>'1. Сведения об объёмах финансир'!M43</f>
        <v>2662.20084</v>
      </c>
    </row>
    <row r="42" spans="1:14" ht="38.25" customHeight="1" thickBot="1">
      <c r="A42" s="122" t="s">
        <v>309</v>
      </c>
      <c r="B42" s="160"/>
      <c r="C42" s="123"/>
      <c r="D42" s="123"/>
      <c r="E42" s="123"/>
      <c r="F42" s="123"/>
      <c r="G42" s="209">
        <f>SUM(G43:G46)</f>
        <v>56000</v>
      </c>
      <c r="H42" s="209">
        <f>SUM(H43:H46)</f>
        <v>51178.60819</v>
      </c>
      <c r="I42" s="161"/>
      <c r="J42" s="314"/>
      <c r="L42" s="306">
        <f t="shared" si="1"/>
        <v>91.39037176785713</v>
      </c>
      <c r="N42" s="159">
        <f>'1. Сведения об объёмах финансир'!M44</f>
        <v>45592.39452</v>
      </c>
    </row>
    <row r="43" spans="1:14" ht="72.75" customHeight="1">
      <c r="A43" s="852" t="str">
        <f>CONCATENATE('1. Сведения об объёмах финансир'!A41,'1. Сведения об объёмах финансир'!B41)</f>
        <v>1.1.Разработка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Ульяновской области</v>
      </c>
      <c r="B43" s="99" t="str">
        <f>'1. Сведения об объёмах финансир'!C41</f>
        <v>Министерство строительства</v>
      </c>
      <c r="C43" s="559" t="s">
        <v>264</v>
      </c>
      <c r="D43" s="101" t="s">
        <v>265</v>
      </c>
      <c r="E43" s="101"/>
      <c r="F43" s="560"/>
      <c r="G43" s="558">
        <v>3000</v>
      </c>
      <c r="H43" s="558">
        <f>'1. Сведения об объёмах финансир'!I41</f>
        <v>2924.01283</v>
      </c>
      <c r="I43" s="856" t="s">
        <v>223</v>
      </c>
      <c r="J43" s="856" t="s">
        <v>233</v>
      </c>
      <c r="L43" s="306">
        <f t="shared" si="1"/>
        <v>97.46709433333334</v>
      </c>
      <c r="N43" s="159">
        <f>'1. Сведения об объёмах финансир'!M45</f>
        <v>51178.60819</v>
      </c>
    </row>
    <row r="44" spans="1:14" ht="86.25" customHeight="1">
      <c r="A44" s="853"/>
      <c r="B44" s="99" t="s">
        <v>222</v>
      </c>
      <c r="C44" s="82"/>
      <c r="D44" s="85"/>
      <c r="E44" s="83"/>
      <c r="F44" s="46"/>
      <c r="G44" s="210">
        <v>0</v>
      </c>
      <c r="H44" s="210">
        <f>'1. Сведения об объёмах финансир'!I42</f>
        <v>0</v>
      </c>
      <c r="I44" s="857"/>
      <c r="J44" s="857"/>
      <c r="L44" s="306"/>
      <c r="N44" s="159">
        <f>'1. Сведения об объёмах финансир'!M46</f>
        <v>0</v>
      </c>
    </row>
    <row r="45" spans="1:14" ht="75" customHeight="1">
      <c r="A45" s="93" t="str">
        <f>CONCATENATE('1. Сведения об объёмах финансир'!A43,'1. Сведения об объёмах финансир'!B43)</f>
        <v>1.2.Предоставление субсидий из областного бюджета частным организациям, осуществляющим образовательную деятельность, которым установлены контрольные цифры приёма граждан на обучение по профессиям, специальностям среднего профессионального образования</v>
      </c>
      <c r="B45" s="29" t="str">
        <f>'1. Сведения об объёмах финансир'!C43</f>
        <v>Министерство</v>
      </c>
      <c r="C45" s="30" t="s">
        <v>11</v>
      </c>
      <c r="D45" s="30" t="s">
        <v>265</v>
      </c>
      <c r="E45" s="46"/>
      <c r="F45" s="46"/>
      <c r="G45" s="210">
        <v>3000</v>
      </c>
      <c r="H45" s="210">
        <f>'1. Сведения об объёмах финансир'!I43</f>
        <v>2662.20084</v>
      </c>
      <c r="I45" s="117"/>
      <c r="J45" s="125"/>
      <c r="L45" s="306">
        <f t="shared" si="1"/>
        <v>88.74002800000001</v>
      </c>
      <c r="N45" s="159">
        <f>'1. Сведения об объёмах финансир'!M48</f>
        <v>241.34852</v>
      </c>
    </row>
    <row r="46" spans="1:14" ht="67.5" customHeight="1" thickBot="1">
      <c r="A46" s="140" t="str">
        <f>CONCATENATE('1. Сведения об объёмах финансир'!A44,'1. Сведения об объёмах финансир'!B44)</f>
        <v>1.3.Модернизация материально-технической базы профессиональных образовательных организаци</v>
      </c>
      <c r="B46" s="196" t="str">
        <f>'1. Сведения об объёмах финансир'!C44</f>
        <v>Министерство</v>
      </c>
      <c r="C46" s="200" t="s">
        <v>224</v>
      </c>
      <c r="D46" s="200" t="s">
        <v>265</v>
      </c>
      <c r="E46" s="120"/>
      <c r="F46" s="120"/>
      <c r="G46" s="183">
        <v>50000</v>
      </c>
      <c r="H46" s="183">
        <f>'1. Сведения об объёмах финансир'!M44</f>
        <v>45592.39452</v>
      </c>
      <c r="I46" s="133" t="s">
        <v>153</v>
      </c>
      <c r="J46" s="315" t="s">
        <v>153</v>
      </c>
      <c r="L46" s="306"/>
      <c r="N46" s="159">
        <f>'1. Сведения об объёмах финансир'!M49</f>
        <v>61023.24359</v>
      </c>
    </row>
    <row r="47" spans="1:14" ht="29.25" thickBot="1">
      <c r="A47" s="255" t="s">
        <v>318</v>
      </c>
      <c r="B47" s="256"/>
      <c r="C47" s="257"/>
      <c r="D47" s="257"/>
      <c r="E47" s="257"/>
      <c r="F47" s="257"/>
      <c r="G47" s="258">
        <f>G42</f>
        <v>56000</v>
      </c>
      <c r="H47" s="258">
        <f>H42</f>
        <v>51178.60819</v>
      </c>
      <c r="I47" s="259"/>
      <c r="J47" s="316"/>
      <c r="K47" s="224"/>
      <c r="L47" s="306">
        <f t="shared" si="1"/>
        <v>91.39037176785713</v>
      </c>
      <c r="N47" s="159">
        <f>'1. Сведения об объёмах финансир'!M50</f>
        <v>6074.3772</v>
      </c>
    </row>
    <row r="48" spans="1:12" ht="15.75">
      <c r="A48" s="32" t="s">
        <v>10</v>
      </c>
      <c r="B48" s="45"/>
      <c r="C48" s="46"/>
      <c r="D48" s="46"/>
      <c r="E48" s="46"/>
      <c r="F48" s="46"/>
      <c r="G48" s="210">
        <v>55600</v>
      </c>
      <c r="H48" s="210">
        <f>H43+H44+H45+H46</f>
        <v>51178.60819</v>
      </c>
      <c r="I48" s="46"/>
      <c r="J48" s="317"/>
      <c r="L48" s="306">
        <f t="shared" si="1"/>
        <v>92.04785645683454</v>
      </c>
    </row>
    <row r="49" spans="1:12" ht="16.5" thickBot="1">
      <c r="A49" s="847" t="s">
        <v>16</v>
      </c>
      <c r="B49" s="848"/>
      <c r="C49" s="848"/>
      <c r="D49" s="848"/>
      <c r="E49" s="848"/>
      <c r="F49" s="848"/>
      <c r="G49" s="849"/>
      <c r="H49" s="417"/>
      <c r="I49" s="418"/>
      <c r="J49" s="419"/>
      <c r="L49" s="306"/>
    </row>
    <row r="50" spans="1:12" ht="72" customHeight="1" thickBot="1">
      <c r="A50" s="168" t="str">
        <f>CONCATENATE('1. Сведения об объёмах финансир'!A47,'1. Сведения об объёмах финансир'!B47)</f>
        <v>1.Основное мероприятие "Региональный приоритетный проект "Региональная модель развития талантов в Ульяновской области "Ковровая дорожка" в области образования в Ульяновской области"</v>
      </c>
      <c r="B50" s="169"/>
      <c r="C50" s="163"/>
      <c r="D50" s="163"/>
      <c r="E50" s="164"/>
      <c r="F50" s="164"/>
      <c r="G50" s="185">
        <f>SUM(G51)</f>
        <v>242</v>
      </c>
      <c r="H50" s="185">
        <f>SUM(H51)</f>
        <v>241.34852</v>
      </c>
      <c r="I50" s="170"/>
      <c r="J50" s="318"/>
      <c r="L50" s="306">
        <f t="shared" si="1"/>
        <v>99.73079338842975</v>
      </c>
    </row>
    <row r="51" spans="1:12" ht="186.75" customHeight="1" thickBot="1">
      <c r="A51" s="181" t="str">
        <f>CONCATENATE('1. Сведения об объёмах финансир'!A48,'1. Сведения об объёмах финансир'!B48)</f>
        <v>1.1.Предоставление субсидии нетиповой образовательной организации - образовательному фонду поддержки талантов Ульяновской области "Потенциал Плюс" в целях финансового обеспечения затрат в связи с реализацией мероприятий, направленных на выявление и поддержку проявивших выдающиеся способности учащихся общеобразовательных организаций, расположенных на территории Ульяновской области, в том числе учащихся, осваивающих образовательные программы основного общего и среднего общего образования в форме самообразования или семейного образования, и студентов профессиональных образовательных организаций, расположенных на территории Ульяновской области, оказание содействия в получении такими лицами образования, в том числе естественно-научного образования</v>
      </c>
      <c r="B51" s="420" t="str">
        <f>'1. Сведения об объёмах финансир'!C48</f>
        <v>Министерство</v>
      </c>
      <c r="C51" s="179" t="s">
        <v>264</v>
      </c>
      <c r="D51" s="179" t="s">
        <v>265</v>
      </c>
      <c r="E51" s="188"/>
      <c r="F51" s="188"/>
      <c r="G51" s="206">
        <v>242</v>
      </c>
      <c r="H51" s="206">
        <f>'1. Сведения об объёмах финансир'!M48</f>
        <v>241.34852</v>
      </c>
      <c r="I51" s="421" t="s">
        <v>310</v>
      </c>
      <c r="J51" s="193" t="s">
        <v>228</v>
      </c>
      <c r="L51" s="306">
        <f t="shared" si="1"/>
        <v>99.73079338842975</v>
      </c>
    </row>
    <row r="52" spans="1:12" ht="54.75" customHeight="1" thickBot="1">
      <c r="A52" s="422" t="str">
        <f>CONCATENATE('1. Сведения об объёмах финансир'!A49,'1. Сведения об объёмах финансир'!B49)</f>
        <v>2Основное мероприятие "Обеспечение развития молодёжной политики"</v>
      </c>
      <c r="B52" s="256"/>
      <c r="C52" s="257"/>
      <c r="D52" s="257"/>
      <c r="E52" s="257"/>
      <c r="F52" s="257"/>
      <c r="G52" s="258">
        <f>SUM(G53:G55)</f>
        <v>57400</v>
      </c>
      <c r="H52" s="258">
        <f>SUM(H53:H55)</f>
        <v>57383.50359</v>
      </c>
      <c r="I52" s="423"/>
      <c r="J52" s="424"/>
      <c r="K52" s="425"/>
      <c r="L52" s="306">
        <f t="shared" si="1"/>
        <v>99.9712606097561</v>
      </c>
    </row>
    <row r="53" spans="1:12" ht="175.5" customHeight="1">
      <c r="A53" s="141" t="str">
        <f>CONCATENATE('1. Сведения об объёмах финансир'!A50,'1. Сведения об объёмах финансир'!B50)</f>
        <v>2.1.Создание условий для успешной социализации и эффективной самореализации молодёжи</v>
      </c>
      <c r="B53" s="167" t="str">
        <f>'1. Сведения об объёмах финансир'!C50</f>
        <v>Министерство молодёжного развития Ульяновской области</v>
      </c>
      <c r="C53" s="137" t="s">
        <v>264</v>
      </c>
      <c r="D53" s="137" t="s">
        <v>265</v>
      </c>
      <c r="E53" s="139"/>
      <c r="F53" s="139"/>
      <c r="G53" s="204">
        <v>6100</v>
      </c>
      <c r="H53" s="204">
        <f>'1. Сведения об объёмах финансир'!I50</f>
        <v>6074.3772</v>
      </c>
      <c r="I53" s="176" t="s">
        <v>12</v>
      </c>
      <c r="J53" s="786" t="s">
        <v>362</v>
      </c>
      <c r="L53" s="306">
        <f t="shared" si="1"/>
        <v>99.57995409836066</v>
      </c>
    </row>
    <row r="54" spans="1:12" ht="83.25" customHeight="1">
      <c r="A54" s="93" t="str">
        <f>CONCATENATE('1. Сведения об объёмах финансир'!A51,'1. Сведения об объёмах финансир'!B51)</f>
        <v>2.2.Проведение социально значимых мероприятий в сфере образования</v>
      </c>
      <c r="B54" s="1" t="str">
        <f>'1. Сведения об объёмах финансир'!C51</f>
        <v>Министерство</v>
      </c>
      <c r="C54" s="137" t="s">
        <v>264</v>
      </c>
      <c r="D54" s="137" t="s">
        <v>265</v>
      </c>
      <c r="E54" s="21"/>
      <c r="F54" s="21"/>
      <c r="G54" s="205">
        <v>37800</v>
      </c>
      <c r="H54" s="205">
        <f>'1. Сведения об объёмах финансир'!I51</f>
        <v>37809.12639</v>
      </c>
      <c r="I54" s="117" t="s">
        <v>225</v>
      </c>
      <c r="J54" s="132" t="s">
        <v>227</v>
      </c>
      <c r="L54" s="306">
        <f t="shared" si="1"/>
        <v>100.02414388888887</v>
      </c>
    </row>
    <row r="55" spans="1:12" ht="126" customHeight="1">
      <c r="A55" s="93" t="str">
        <f>CONCATENATE('1. Сведения об объёмах финансир'!A52,'1. Сведения об объёмах финансир'!B52)</f>
        <v>2.3.Предоставление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</v>
      </c>
      <c r="B55" s="1" t="str">
        <f>'1. Сведения об объёмах финансир'!C52</f>
        <v>Министерство молодёжного развития Ульяновской области</v>
      </c>
      <c r="C55" s="3" t="s">
        <v>264</v>
      </c>
      <c r="D55" s="3" t="s">
        <v>265</v>
      </c>
      <c r="E55" s="21"/>
      <c r="F55" s="21"/>
      <c r="G55" s="205">
        <v>13500</v>
      </c>
      <c r="H55" s="205">
        <f>'1. Сведения об объёмах финансир'!M52</f>
        <v>13500</v>
      </c>
      <c r="I55" s="117" t="s">
        <v>225</v>
      </c>
      <c r="J55" s="785" t="s">
        <v>361</v>
      </c>
      <c r="L55" s="306">
        <f t="shared" si="1"/>
        <v>100</v>
      </c>
    </row>
    <row r="56" spans="1:12" ht="170.25" customHeight="1">
      <c r="A56" s="93" t="str">
        <f>CONCATENATE('1. Сведения об объёмах финансир'!A53,'1. Сведения об объёмах финансир'!B53)</f>
        <v>2.4.Предоставление субсидий из областного бюджета автономной некоммерческой организации по развитию добровольчества и благотворительности "Счастливый регион"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(волонтерства) и благотворительности и поддержку молодежных добровольческих (волонтерских) организаций на территории Ульяновской области
</v>
      </c>
      <c r="B56" s="1" t="str">
        <f>'1. Сведения об объёмах финансир'!C53</f>
        <v>Министерство молодёжного развития Ульяновской области</v>
      </c>
      <c r="C56" s="3"/>
      <c r="D56" s="3"/>
      <c r="E56" s="21"/>
      <c r="F56" s="21"/>
      <c r="G56" s="205">
        <v>3639.74</v>
      </c>
      <c r="H56" s="205">
        <f>'1. Сведения об объёмах финансир'!M53</f>
        <v>3639.74</v>
      </c>
      <c r="I56" s="117" t="s">
        <v>225</v>
      </c>
      <c r="J56" s="785" t="s">
        <v>360</v>
      </c>
      <c r="L56" s="306"/>
    </row>
    <row r="57" spans="1:14" s="50" customFormat="1" ht="75" customHeight="1" thickBot="1">
      <c r="A57" s="780" t="str">
        <f>CONCATENATE('1. Сведения об объёмах финансир'!A54,'1. Сведения об объёмах финансир'!B54)</f>
        <v>3.Основное мероприятие "Развитие потенциала талантливых молодых людей, в том числе являющихся молодыми специалистами"</v>
      </c>
      <c r="B57" s="458"/>
      <c r="C57" s="781"/>
      <c r="D57" s="781"/>
      <c r="E57" s="781"/>
      <c r="F57" s="781"/>
      <c r="G57" s="782">
        <f>SUM(G58:G60)</f>
        <v>27354</v>
      </c>
      <c r="H57" s="782">
        <f>SUM(H58:H60)</f>
        <v>27506.59385</v>
      </c>
      <c r="I57" s="783" t="s">
        <v>165</v>
      </c>
      <c r="J57" s="784" t="s">
        <v>166</v>
      </c>
      <c r="L57" s="306">
        <f t="shared" si="1"/>
        <v>100.5578483951159</v>
      </c>
      <c r="N57"/>
    </row>
    <row r="58" spans="1:12" ht="123" customHeight="1">
      <c r="A58" s="141" t="str">
        <f>CONCATENATE('1. Сведения об объёмах финансир'!A55,'1. Сведения об объёмах финансир'!B55)</f>
        <v>3.1.Предоставление на территории Ульяновской области лицам, имеющим статус молодых специалистов, мер социальной поддержки</v>
      </c>
      <c r="B58" s="143" t="str">
        <f>'1. Сведения об объёмах финансир'!C55</f>
        <v>Министерство</v>
      </c>
      <c r="C58" s="137" t="s">
        <v>264</v>
      </c>
      <c r="D58" s="137" t="s">
        <v>265</v>
      </c>
      <c r="E58" s="139"/>
      <c r="F58" s="139"/>
      <c r="G58" s="204">
        <v>13000</v>
      </c>
      <c r="H58" s="204">
        <f>'1. Сведения об объёмах финансир'!M55</f>
        <v>13164.093850000001</v>
      </c>
      <c r="I58" s="176" t="s">
        <v>25</v>
      </c>
      <c r="J58" s="175" t="s">
        <v>154</v>
      </c>
      <c r="L58" s="306">
        <f t="shared" si="1"/>
        <v>101.26226038461539</v>
      </c>
    </row>
    <row r="59" spans="1:12" ht="93" customHeight="1">
      <c r="A59" s="93" t="str">
        <f>CONCATENATE('1. Сведения об объёмах финансир'!A56,'1. Сведения об объёмах финансир'!B56)</f>
        <v>3.2.Предоставление мер социальной поддержки талантливым и одарённым обучающимся, педагогическим и научным работникам образовательных организаций</v>
      </c>
      <c r="B59" s="2" t="str">
        <f>'1. Сведения об объёмах финансир'!C56</f>
        <v>Министерство</v>
      </c>
      <c r="C59" s="3" t="s">
        <v>264</v>
      </c>
      <c r="D59" s="3" t="s">
        <v>265</v>
      </c>
      <c r="E59" s="21"/>
      <c r="F59" s="21"/>
      <c r="G59" s="205">
        <v>14300</v>
      </c>
      <c r="H59" s="205">
        <f>'1. Сведения об объёмах финансир'!I56</f>
        <v>14288.5</v>
      </c>
      <c r="I59" s="117" t="s">
        <v>269</v>
      </c>
      <c r="J59" s="319" t="s">
        <v>37</v>
      </c>
      <c r="L59" s="306">
        <f t="shared" si="1"/>
        <v>99.91958041958043</v>
      </c>
    </row>
    <row r="60" spans="1:12" ht="37.5" customHeight="1" thickBot="1">
      <c r="A60" s="140" t="str">
        <f>CONCATENATE('1. Сведения об объёмах финансир'!A57,'1. Сведения об объёмах финансир'!B57)</f>
        <v>3.3.Осуществление выплаты ежемесячной стипендии Губернатора Ульяновской области "Семья</v>
      </c>
      <c r="B60" s="142" t="str">
        <f>'1. Сведения об объёмах финансир'!C57</f>
        <v>Министерство</v>
      </c>
      <c r="C60" s="136" t="s">
        <v>264</v>
      </c>
      <c r="D60" s="136" t="s">
        <v>265</v>
      </c>
      <c r="E60" s="171"/>
      <c r="F60" s="171"/>
      <c r="G60" s="203">
        <v>54</v>
      </c>
      <c r="H60" s="203">
        <f>'1. Сведения об объёмах финансир'!I57</f>
        <v>54</v>
      </c>
      <c r="I60" s="133" t="s">
        <v>13</v>
      </c>
      <c r="J60" s="199" t="s">
        <v>13</v>
      </c>
      <c r="L60" s="306">
        <f t="shared" si="1"/>
        <v>100</v>
      </c>
    </row>
    <row r="61" spans="1:12" ht="61.5" customHeight="1" thickBot="1">
      <c r="A61" s="422" t="str">
        <f>CONCATENATE('1. Сведения об объёмах финансир'!A59,'1. Сведения об объёмах финансир'!B59)</f>
        <v>4Основное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v>
      </c>
      <c r="B61" s="263"/>
      <c r="C61" s="257"/>
      <c r="D61" s="257"/>
      <c r="E61" s="259"/>
      <c r="F61" s="259"/>
      <c r="G61" s="258">
        <f>SUM(G63:G64)</f>
        <v>21084.34654</v>
      </c>
      <c r="H61" s="258">
        <f>SUM(H62:H64)</f>
        <v>13386.6419002</v>
      </c>
      <c r="I61" s="428"/>
      <c r="J61" s="429"/>
      <c r="K61" s="430"/>
      <c r="L61" s="306">
        <f t="shared" si="1"/>
        <v>63.490902479731304</v>
      </c>
    </row>
    <row r="62" spans="1:12" ht="13.5" customHeight="1">
      <c r="A62" s="141"/>
      <c r="B62" s="143"/>
      <c r="C62" s="137"/>
      <c r="D62" s="137"/>
      <c r="E62" s="443"/>
      <c r="F62" s="443"/>
      <c r="G62" s="204"/>
      <c r="H62" s="204"/>
      <c r="I62" s="134"/>
      <c r="J62" s="134"/>
      <c r="L62" s="306" t="e">
        <f t="shared" si="1"/>
        <v>#DIV/0!</v>
      </c>
    </row>
    <row r="63" spans="1:12" ht="48" customHeight="1">
      <c r="A63" s="93" t="str">
        <f>CONCATENATE('1. Сведения об объёмах финансир'!A60,'1. Сведения об объёмах финансир'!B60)</f>
        <v>4.2.Формирование современных управленческих и организационно-экономических механизмов в системе дополнительного образования детей в Ульяновской области</v>
      </c>
      <c r="B63" s="2" t="s">
        <v>51</v>
      </c>
      <c r="C63" s="3" t="s">
        <v>224</v>
      </c>
      <c r="D63" s="3" t="s">
        <v>265</v>
      </c>
      <c r="E63" s="43"/>
      <c r="F63" s="43"/>
      <c r="G63" s="205">
        <v>10541.54654</v>
      </c>
      <c r="H63" s="205">
        <f>'1. Сведения об объёмах финансир'!L60+'1. Сведения об объёмах финансир'!M60</f>
        <v>5181.3670002</v>
      </c>
      <c r="I63" s="117"/>
      <c r="J63" s="437"/>
      <c r="L63" s="306">
        <f t="shared" si="1"/>
        <v>49.15186761770916</v>
      </c>
    </row>
    <row r="64" spans="1:12" ht="78.75" customHeight="1" thickBot="1">
      <c r="A64" s="93" t="str">
        <f>CONCATENATE('1. Сведения об объёмах финансир'!A61,'1. Сведения об объёмах финансир'!B61)</f>
        <v>4.3.Предоставление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местности, условий для занятий физической культурой и спортом</v>
      </c>
      <c r="B64" s="2" t="s">
        <v>51</v>
      </c>
      <c r="C64" s="3" t="s">
        <v>266</v>
      </c>
      <c r="D64" s="3" t="s">
        <v>265</v>
      </c>
      <c r="E64" s="43"/>
      <c r="F64" s="43"/>
      <c r="G64" s="205">
        <v>10542.8</v>
      </c>
      <c r="H64" s="205">
        <f>'1. Сведения об объёмах финансир'!H61+'1. Сведения об объёмах финансир'!I61</f>
        <v>8205.2749</v>
      </c>
      <c r="I64" s="117"/>
      <c r="J64" s="441"/>
      <c r="L64" s="306">
        <f t="shared" si="1"/>
        <v>77.82823253784574</v>
      </c>
    </row>
    <row r="65" spans="1:12" ht="32.25" thickBot="1">
      <c r="A65" s="442" t="s">
        <v>318</v>
      </c>
      <c r="B65" s="261"/>
      <c r="C65" s="431"/>
      <c r="D65" s="431"/>
      <c r="E65" s="431"/>
      <c r="F65" s="431"/>
      <c r="G65" s="432">
        <f>SUM(G66:G67)</f>
        <v>98870.4</v>
      </c>
      <c r="H65" s="432">
        <f>SUM(H66:H67)</f>
        <v>109362.12786020001</v>
      </c>
      <c r="I65" s="433"/>
      <c r="J65" s="320"/>
      <c r="K65" s="224"/>
      <c r="L65" s="306">
        <f t="shared" si="1"/>
        <v>110.61159645374148</v>
      </c>
    </row>
    <row r="66" spans="1:12" ht="15.75">
      <c r="A66" s="172" t="s">
        <v>9</v>
      </c>
      <c r="B66" s="173"/>
      <c r="C66" s="121"/>
      <c r="D66" s="121"/>
      <c r="E66" s="121"/>
      <c r="F66" s="121"/>
      <c r="G66" s="177">
        <v>18870.4</v>
      </c>
      <c r="H66" s="177">
        <f>'1. Сведения об объёмах финансир'!L64</f>
        <v>11754.251411000001</v>
      </c>
      <c r="I66" s="174"/>
      <c r="J66" s="321"/>
      <c r="L66" s="306"/>
    </row>
    <row r="67" spans="1:12" ht="16.5" thickBot="1">
      <c r="A67" s="116" t="s">
        <v>10</v>
      </c>
      <c r="B67" s="119"/>
      <c r="C67" s="120"/>
      <c r="D67" s="120"/>
      <c r="E67" s="120"/>
      <c r="F67" s="120"/>
      <c r="G67" s="183">
        <v>80000</v>
      </c>
      <c r="H67" s="183">
        <f>'1. Сведения об объёмах финансир'!M64</f>
        <v>97607.8764492</v>
      </c>
      <c r="I67" s="184"/>
      <c r="J67" s="322"/>
      <c r="L67" s="306">
        <f t="shared" si="1"/>
        <v>122.00984556150001</v>
      </c>
    </row>
    <row r="68" spans="1:12" ht="46.5" customHeight="1" thickBot="1">
      <c r="A68" s="444" t="str">
        <f>'1. Сведения об объёмах финансир'!A65:P65</f>
        <v>Подпрограмма "Организация отдыха, оздоровления детей и работников бюджетной сферы в Ульяновской области"</v>
      </c>
      <c r="B68" s="445"/>
      <c r="C68" s="446"/>
      <c r="D68" s="446"/>
      <c r="E68" s="446"/>
      <c r="F68" s="446"/>
      <c r="G68" s="447"/>
      <c r="H68" s="447"/>
      <c r="I68" s="446"/>
      <c r="J68" s="448"/>
      <c r="L68" s="306"/>
    </row>
    <row r="69" spans="1:12" ht="30" customHeight="1" thickBot="1">
      <c r="A69" s="767" t="str">
        <f>CONCATENATE('1. Сведения об объёмах финансир'!A66,'1. Сведения об объёмах финансир'!B66)</f>
        <v>1.Основное мероприятие "Организация и обеспечение отдыха и оздоровления"</v>
      </c>
      <c r="B69" s="450"/>
      <c r="C69" s="451"/>
      <c r="D69" s="451"/>
      <c r="E69" s="452"/>
      <c r="F69" s="453"/>
      <c r="G69" s="454">
        <f>SUM(G70:G72)</f>
        <v>302200</v>
      </c>
      <c r="H69" s="454">
        <f>H70+H71+H72</f>
        <v>302024.82076000003</v>
      </c>
      <c r="I69" s="455"/>
      <c r="J69" s="456"/>
      <c r="L69" s="306">
        <f t="shared" si="1"/>
        <v>99.94203201853078</v>
      </c>
    </row>
    <row r="70" spans="1:12" ht="90" customHeight="1">
      <c r="A70" s="768" t="str">
        <f>CONCATENATE('1. Сведения об объёмах финансир'!A67,'1. Сведения об объёмах финансир'!B67)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70" s="462" t="str">
        <f>'1. Сведения об объёмах финансир'!C67</f>
        <v>Министерство</v>
      </c>
      <c r="C70" s="434" t="s">
        <v>264</v>
      </c>
      <c r="D70" s="434" t="s">
        <v>265</v>
      </c>
      <c r="E70" s="463"/>
      <c r="F70" s="464"/>
      <c r="G70" s="465">
        <v>224000</v>
      </c>
      <c r="H70" s="465">
        <f>'1. Сведения об объёмах финансир'!M67</f>
        <v>223635.41367</v>
      </c>
      <c r="I70" s="435" t="s">
        <v>57</v>
      </c>
      <c r="J70" s="466" t="s">
        <v>57</v>
      </c>
      <c r="L70" s="306">
        <f t="shared" si="1"/>
        <v>99.83723824553572</v>
      </c>
    </row>
    <row r="71" spans="1:12" ht="123.75" customHeight="1">
      <c r="A71" s="467" t="str">
        <f>CONCATENATE('1. Сведения об объёмах финансир'!A68,'1. Сведения об объёмах финансир'!B68)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v>
      </c>
      <c r="B71" s="2" t="str">
        <f>'1. Сведения об объёмах финансир'!C68</f>
        <v>Министерство</v>
      </c>
      <c r="C71" s="3" t="s">
        <v>264</v>
      </c>
      <c r="D71" s="3" t="s">
        <v>265</v>
      </c>
      <c r="E71" s="1"/>
      <c r="F71" s="44"/>
      <c r="G71" s="212">
        <v>3200</v>
      </c>
      <c r="H71" s="212">
        <f>'1. Сведения об объёмах финансир'!M68</f>
        <v>3290.5112799999997</v>
      </c>
      <c r="I71" s="117" t="s">
        <v>58</v>
      </c>
      <c r="J71" s="117" t="s">
        <v>58</v>
      </c>
      <c r="L71" s="306">
        <f aca="true" t="shared" si="2" ref="L71:L95">H71/G71*100</f>
        <v>102.82847749999999</v>
      </c>
    </row>
    <row r="72" spans="1:12" ht="148.5" customHeight="1" thickBot="1">
      <c r="A72" s="468" t="str">
        <f>CONCATENATE('1. Сведения об объёмах финансир'!A69,'1. Сведения об объёмах финансир'!B69)</f>
        <v>1.3.Предоставление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v>
      </c>
      <c r="B72" s="469" t="str">
        <f>'1. Сведения об объёмах финансир'!C69</f>
        <v>Министерство</v>
      </c>
      <c r="C72" s="438"/>
      <c r="D72" s="438"/>
      <c r="E72" s="470"/>
      <c r="F72" s="471"/>
      <c r="G72" s="472">
        <v>75000</v>
      </c>
      <c r="H72" s="472">
        <f>'1. Сведения об объёмах финансир'!M69</f>
        <v>75098.89581</v>
      </c>
      <c r="I72" s="440"/>
      <c r="J72" s="473"/>
      <c r="L72" s="306">
        <f t="shared" si="2"/>
        <v>100.13186108000001</v>
      </c>
    </row>
    <row r="73" spans="1:14" s="50" customFormat="1" ht="32.25" thickBot="1">
      <c r="A73" s="457" t="s">
        <v>318</v>
      </c>
      <c r="B73" s="458"/>
      <c r="C73" s="431"/>
      <c r="D73" s="431"/>
      <c r="E73" s="261"/>
      <c r="F73" s="261"/>
      <c r="G73" s="432">
        <f>G69</f>
        <v>302200</v>
      </c>
      <c r="H73" s="432">
        <f>H69</f>
        <v>302024.82076000003</v>
      </c>
      <c r="I73" s="459"/>
      <c r="J73" s="460"/>
      <c r="K73" s="224"/>
      <c r="L73" s="306">
        <f t="shared" si="2"/>
        <v>99.94203201853078</v>
      </c>
      <c r="N73"/>
    </row>
    <row r="74" spans="1:12" ht="15.75">
      <c r="A74" s="186" t="s">
        <v>9</v>
      </c>
      <c r="B74" s="173"/>
      <c r="C74" s="121"/>
      <c r="D74" s="121"/>
      <c r="E74" s="173"/>
      <c r="F74" s="173"/>
      <c r="G74" s="211">
        <f>'1. Сведения об объёмах финансир'!L70</f>
        <v>0</v>
      </c>
      <c r="H74" s="211">
        <f>'1. Сведения об объёмах финансир'!M71</f>
        <v>0</v>
      </c>
      <c r="I74" s="187"/>
      <c r="J74" s="323"/>
      <c r="L74" s="306"/>
    </row>
    <row r="75" spans="1:12" ht="16.5" thickBot="1">
      <c r="A75" s="197" t="s">
        <v>10</v>
      </c>
      <c r="B75" s="119"/>
      <c r="C75" s="120"/>
      <c r="D75" s="120"/>
      <c r="E75" s="119"/>
      <c r="F75" s="119"/>
      <c r="G75" s="208">
        <v>303200</v>
      </c>
      <c r="H75" s="208">
        <f>H73-H74</f>
        <v>302024.82076000003</v>
      </c>
      <c r="I75" s="198"/>
      <c r="J75" s="324"/>
      <c r="L75" s="306">
        <f t="shared" si="2"/>
        <v>99.61240790237468</v>
      </c>
    </row>
    <row r="76" spans="1:12" ht="33" customHeight="1" thickBot="1">
      <c r="A76" s="444" t="str">
        <f>'1. Сведения об объёмах финансир'!A71:P71</f>
        <v>Подпрограмма "Обеспечение реализации государственной программы"</v>
      </c>
      <c r="B76" s="474"/>
      <c r="C76" s="475"/>
      <c r="D76" s="475"/>
      <c r="E76" s="475"/>
      <c r="F76" s="475"/>
      <c r="G76" s="476"/>
      <c r="H76" s="476"/>
      <c r="I76" s="475"/>
      <c r="J76" s="477"/>
      <c r="L76" s="306" t="e">
        <f t="shared" si="2"/>
        <v>#DIV/0!</v>
      </c>
    </row>
    <row r="77" spans="1:12" ht="43.5" customHeight="1" thickBot="1">
      <c r="A77" s="449" t="str">
        <f>CONCATENATE('1. Сведения об объёмах финансир'!A72,'1. Сведения об объёмах финансир'!B72)</f>
        <v>1.Основное мероприятие "Обеспечение деятельности государственного заказчика и соисполнителей государственной программы"</v>
      </c>
      <c r="B77" s="450"/>
      <c r="C77" s="451"/>
      <c r="D77" s="180"/>
      <c r="E77" s="180"/>
      <c r="F77" s="180"/>
      <c r="G77" s="454">
        <f>SUM(G78:G84)</f>
        <v>1954000</v>
      </c>
      <c r="H77" s="454">
        <f>SUM(H78:H84)</f>
        <v>1632698.59495</v>
      </c>
      <c r="I77" s="455"/>
      <c r="J77" s="456"/>
      <c r="L77" s="306">
        <f t="shared" si="2"/>
        <v>83.55673464431935</v>
      </c>
    </row>
    <row r="78" spans="1:12" ht="103.5" customHeight="1">
      <c r="A78" s="461" t="str">
        <f>CONCATENATE('1. Сведения об объёмах финансир'!A73,'1. Сведения об объёмах финансир'!B73)</f>
        <v>1.1.Обеспечение деятельности центрального аппарата Министерства
</v>
      </c>
      <c r="B78" s="462" t="str">
        <f>'1. Сведения об объёмах финансир'!C73</f>
        <v>Министерство</v>
      </c>
      <c r="C78" s="434" t="s">
        <v>264</v>
      </c>
      <c r="D78" s="480" t="s">
        <v>265</v>
      </c>
      <c r="E78" s="480"/>
      <c r="F78" s="480"/>
      <c r="G78" s="774">
        <v>30000</v>
      </c>
      <c r="H78" s="774">
        <f>'1. Сведения об объёмах финансир'!M73</f>
        <v>29062.47653</v>
      </c>
      <c r="I78" s="481" t="s">
        <v>261</v>
      </c>
      <c r="J78" s="436" t="s">
        <v>64</v>
      </c>
      <c r="L78" s="306">
        <f t="shared" si="2"/>
        <v>96.87492176666666</v>
      </c>
    </row>
    <row r="79" spans="1:12" ht="105.75" customHeight="1">
      <c r="A79" s="467" t="str">
        <f>CONCATENATE('1. Сведения об объёмах финансир'!A74,'1. Сведения об объёмах финансир'!B74)</f>
        <v>1.2.Обеспечение деятельности центрального аппарата Министерства молодёжного развития Ульяновской области</v>
      </c>
      <c r="B79" s="2" t="str">
        <f>'1. Сведения об объёмах финансир'!C74</f>
        <v>Министерство молодёжного развития Ульяновской области</v>
      </c>
      <c r="C79" s="3" t="s">
        <v>264</v>
      </c>
      <c r="D79" s="21" t="s">
        <v>265</v>
      </c>
      <c r="E79" s="21"/>
      <c r="F79" s="21"/>
      <c r="G79" s="205">
        <v>4300</v>
      </c>
      <c r="H79" s="205">
        <f>'1. Сведения об объёмах финансир'!M74</f>
        <v>4229.0406</v>
      </c>
      <c r="I79" s="125" t="s">
        <v>59</v>
      </c>
      <c r="J79" s="437" t="s">
        <v>62</v>
      </c>
      <c r="L79" s="306">
        <f t="shared" si="2"/>
        <v>98.34978139534884</v>
      </c>
    </row>
    <row r="80" spans="1:12" ht="92.25" customHeight="1">
      <c r="A80" s="467" t="str">
        <f>CONCATENATE('1. Сведения об объёмах финансир'!A75,'1. Сведения об объёмах финансир'!B75)</f>
        <v>1.3.Обеспечение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80" s="2" t="str">
        <f>'1. Сведения об объёмах финансир'!C75</f>
        <v>Министерство </v>
      </c>
      <c r="C80" s="3" t="s">
        <v>264</v>
      </c>
      <c r="D80" s="21" t="s">
        <v>265</v>
      </c>
      <c r="E80" s="21"/>
      <c r="F80" s="21"/>
      <c r="G80" s="773">
        <v>1900000</v>
      </c>
      <c r="H80" s="773">
        <f>'1. Сведения об объёмах финансир'!M75</f>
        <v>1580692.83385</v>
      </c>
      <c r="I80" s="117" t="s">
        <v>60</v>
      </c>
      <c r="J80" s="437" t="s">
        <v>63</v>
      </c>
      <c r="L80" s="306">
        <f t="shared" si="2"/>
        <v>83.19435967631578</v>
      </c>
    </row>
    <row r="81" spans="1:12" ht="92.25" customHeight="1">
      <c r="A81" s="467" t="str">
        <f>CONCATENATE('1. Сведения об объёмах финансир'!A76,'1. Сведения об объёмах финансир'!B76)</f>
        <v>1.4.Лицензирование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v>
      </c>
      <c r="B81" s="2" t="str">
        <f>'1. Сведения об объёмах финансир'!C76</f>
        <v>Министерство </v>
      </c>
      <c r="C81" s="3"/>
      <c r="D81" s="21"/>
      <c r="E81" s="21"/>
      <c r="F81" s="21"/>
      <c r="G81" s="205">
        <v>700</v>
      </c>
      <c r="H81" s="205">
        <f>'1. Сведения об объёмах финансир'!M76</f>
        <v>680.74397</v>
      </c>
      <c r="I81" s="117" t="s">
        <v>311</v>
      </c>
      <c r="J81" s="437" t="s">
        <v>311</v>
      </c>
      <c r="L81" s="306">
        <f t="shared" si="2"/>
        <v>97.24913857142857</v>
      </c>
    </row>
    <row r="82" spans="1:12" ht="126.75" customHeight="1">
      <c r="A82" s="467" t="str">
        <f>CONCATENATE('1. Сведения об объёмах финансир'!A77,'1. Сведения об объёмах финансир'!B77)</f>
        <v>1.5.Обеспечение деятельности областных государственных учреждений, подведомственных Министерству молодёжного развития Ульяновской области</v>
      </c>
      <c r="B82" s="2" t="str">
        <f>'1. Сведения об объёмах финансир'!C77</f>
        <v>Министерство молодёжного развития Ульяновской области</v>
      </c>
      <c r="C82" s="3"/>
      <c r="D82" s="21"/>
      <c r="E82" s="21"/>
      <c r="F82" s="21"/>
      <c r="G82" s="205">
        <v>19000</v>
      </c>
      <c r="H82" s="205">
        <f>'1. Сведения об объёмах финансир'!M77</f>
        <v>18033.5</v>
      </c>
      <c r="I82" s="117" t="s">
        <v>163</v>
      </c>
      <c r="J82" s="437" t="s">
        <v>226</v>
      </c>
      <c r="L82" s="306">
        <f t="shared" si="2"/>
        <v>94.91315789473684</v>
      </c>
    </row>
    <row r="83" spans="1:12" ht="56.25" customHeight="1">
      <c r="A83" s="467" t="str">
        <f>CONCATENATE('1. Сведения об объёмах финансир'!A78,'1. Сведения об объёмах финансир'!B78)</f>
        <v>1.6.Организация независимой оценки качества образования</v>
      </c>
      <c r="B83" s="2" t="str">
        <f>'1. Сведения об объёмах финансир'!C78</f>
        <v>Министерство </v>
      </c>
      <c r="C83" s="3"/>
      <c r="D83" s="21"/>
      <c r="E83" s="21"/>
      <c r="F83" s="21"/>
      <c r="G83" s="205">
        <v>0</v>
      </c>
      <c r="H83" s="205">
        <f>'1. Сведения об объёмах финансир'!I78</f>
        <v>0</v>
      </c>
      <c r="I83" s="117"/>
      <c r="J83" s="437"/>
      <c r="L83" s="306"/>
    </row>
    <row r="84" spans="1:12" ht="86.25" customHeight="1" thickBot="1">
      <c r="A84" s="468" t="str">
        <f>CONCATENATE('1. Сведения об объёмах финансир'!A79,'1. Сведения об объёмах финансир'!B79)</f>
        <v>1.7.Предоставление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v>
      </c>
      <c r="B84" s="469" t="str">
        <f>'1. Сведения об объёмах финансир'!C79</f>
        <v>Министерство  строительства</v>
      </c>
      <c r="C84" s="438"/>
      <c r="D84" s="482"/>
      <c r="E84" s="482"/>
      <c r="F84" s="482"/>
      <c r="G84" s="205">
        <v>0</v>
      </c>
      <c r="H84" s="439">
        <f>'1. Сведения об объёмах финансир'!I79</f>
        <v>0</v>
      </c>
      <c r="I84" s="440"/>
      <c r="J84" s="441"/>
      <c r="L84" s="306"/>
    </row>
    <row r="85" spans="1:12" ht="81" customHeight="1" thickBot="1">
      <c r="A85" s="122" t="str">
        <f>CONCATENATE('1. Сведения об объёмах финансир'!A81,'1. Сведения об объёмах финансир'!B81)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85" s="426"/>
      <c r="C85" s="253"/>
      <c r="D85" s="254"/>
      <c r="E85" s="254"/>
      <c r="F85" s="254"/>
      <c r="G85" s="478">
        <f>G86</f>
        <v>5900</v>
      </c>
      <c r="H85" s="478">
        <f>H86</f>
        <v>5906.71249</v>
      </c>
      <c r="I85" s="479"/>
      <c r="J85" s="427"/>
      <c r="L85" s="306">
        <f t="shared" si="2"/>
        <v>100.11377101694916</v>
      </c>
    </row>
    <row r="86" spans="1:12" ht="124.5" customHeight="1" thickBot="1">
      <c r="A86" s="181" t="str">
        <f>CONCATENATE('1. Сведения об объёмах финансир'!A82,'1. Сведения об объёмах финансир'!B82)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86" s="178" t="s">
        <v>67</v>
      </c>
      <c r="C86" s="179" t="s">
        <v>264</v>
      </c>
      <c r="D86" s="188" t="s">
        <v>265</v>
      </c>
      <c r="E86" s="188"/>
      <c r="F86" s="188"/>
      <c r="G86" s="483">
        <v>5900</v>
      </c>
      <c r="H86" s="206">
        <f>'1. Сведения об объёмах финансир'!H82</f>
        <v>5906.71249</v>
      </c>
      <c r="I86" s="360" t="s">
        <v>164</v>
      </c>
      <c r="J86" s="193" t="s">
        <v>176</v>
      </c>
      <c r="L86" s="306">
        <f t="shared" si="2"/>
        <v>100.11377101694916</v>
      </c>
    </row>
    <row r="87" spans="1:12" ht="49.5" customHeight="1" thickBot="1">
      <c r="A87" s="422" t="str">
        <f>CONCATENATE('1. Сведения об объёмах финансир'!A83,'1. Сведения об объёмах финансир'!B83)</f>
        <v>3Основное мероприятие "Развитие инновационной инфраструктуры в системе образования на территории Ульяновской области"</v>
      </c>
      <c r="B87" s="263" t="s">
        <v>51</v>
      </c>
      <c r="C87" s="257"/>
      <c r="D87" s="257"/>
      <c r="E87" s="257"/>
      <c r="F87" s="257"/>
      <c r="G87" s="484">
        <f>SUM(G88:G89)</f>
        <v>0</v>
      </c>
      <c r="H87" s="484">
        <f>SUM(H88:H89)</f>
        <v>0</v>
      </c>
      <c r="I87" s="428"/>
      <c r="J87" s="485"/>
      <c r="L87" s="306"/>
    </row>
    <row r="88" spans="1:12" ht="61.5" customHeight="1">
      <c r="A88" s="141" t="str">
        <f>CONCATENATE('1. Сведения об объёмах финансир'!A84,'1. Сведения об объёмах финансир'!B84)</f>
        <v>3.1.Организация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v>
      </c>
      <c r="B88" s="143" t="s">
        <v>51</v>
      </c>
      <c r="C88" s="137"/>
      <c r="D88" s="139"/>
      <c r="E88" s="139"/>
      <c r="F88" s="139"/>
      <c r="G88" s="769">
        <v>0</v>
      </c>
      <c r="H88" s="769">
        <f>'1. Сведения об объёмах финансир'!I84</f>
        <v>0</v>
      </c>
      <c r="I88" s="134"/>
      <c r="J88" s="175"/>
      <c r="L88" s="306"/>
    </row>
    <row r="89" spans="1:12" ht="77.25" customHeight="1">
      <c r="A89" s="141" t="str">
        <f>CONCATENATE('1. Сведения об объёмах финансир'!A85,'1. Сведения об объёмах финансир'!B85)</f>
        <v>3.2.Предоставление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v>
      </c>
      <c r="B89" s="143" t="s">
        <v>51</v>
      </c>
      <c r="C89" s="137"/>
      <c r="D89" s="139"/>
      <c r="E89" s="139"/>
      <c r="F89" s="139"/>
      <c r="G89" s="769">
        <v>0</v>
      </c>
      <c r="H89" s="769">
        <f>'1. Сведения об объёмах финансир'!I85</f>
        <v>0</v>
      </c>
      <c r="I89" s="134"/>
      <c r="J89" s="175"/>
      <c r="L89" s="306"/>
    </row>
    <row r="90" spans="1:14" s="50" customFormat="1" ht="31.5">
      <c r="A90" s="267" t="s">
        <v>318</v>
      </c>
      <c r="B90" s="44"/>
      <c r="C90" s="21"/>
      <c r="D90" s="21"/>
      <c r="E90" s="21"/>
      <c r="F90" s="21"/>
      <c r="G90" s="769">
        <f>G85+G77</f>
        <v>1959900</v>
      </c>
      <c r="H90" s="769">
        <f>H85+H77</f>
        <v>1638605.3074400001</v>
      </c>
      <c r="I90" s="268"/>
      <c r="J90" s="325"/>
      <c r="L90" s="306">
        <f t="shared" si="2"/>
        <v>83.60657724577784</v>
      </c>
      <c r="N90"/>
    </row>
    <row r="91" spans="1:12" ht="15.75">
      <c r="A91" s="32" t="s">
        <v>9</v>
      </c>
      <c r="B91" s="45"/>
      <c r="C91" s="46"/>
      <c r="D91" s="46"/>
      <c r="E91" s="46"/>
      <c r="F91" s="46"/>
      <c r="G91" s="769">
        <f>G86</f>
        <v>5900</v>
      </c>
      <c r="H91" s="769">
        <f>'1. Сведения об объёмах финансир'!L86</f>
        <v>5906.71249</v>
      </c>
      <c r="I91" s="127"/>
      <c r="J91" s="326"/>
      <c r="L91" s="306">
        <f t="shared" si="2"/>
        <v>100.11377101694916</v>
      </c>
    </row>
    <row r="92" spans="1:12" ht="21.75" customHeight="1">
      <c r="A92" s="32" t="s">
        <v>10</v>
      </c>
      <c r="B92" s="45"/>
      <c r="C92" s="46"/>
      <c r="D92" s="46"/>
      <c r="E92" s="46"/>
      <c r="F92" s="46"/>
      <c r="G92" s="769">
        <f>'1. Сведения об объёмах финансир'!E86</f>
        <v>1975145.16325</v>
      </c>
      <c r="H92" s="769">
        <f>'1. Сведения об объёмах финансир'!M86</f>
        <v>1633698.59495</v>
      </c>
      <c r="I92" s="127"/>
      <c r="J92" s="326"/>
      <c r="L92" s="306">
        <f t="shared" si="2"/>
        <v>82.7128367750871</v>
      </c>
    </row>
    <row r="93" spans="1:12" ht="38.25" customHeight="1">
      <c r="A93" s="850" t="s">
        <v>26</v>
      </c>
      <c r="B93" s="851"/>
      <c r="C93" s="851"/>
      <c r="D93" s="851"/>
      <c r="E93" s="851"/>
      <c r="F93" s="851"/>
      <c r="G93" s="770">
        <f>SUM(G94:G95)</f>
        <v>10446544.22016</v>
      </c>
      <c r="H93" s="770">
        <f>SUM(H94:H95)</f>
        <v>9998124.1354802</v>
      </c>
      <c r="I93" s="486"/>
      <c r="J93" s="487"/>
      <c r="L93" s="306">
        <f t="shared" si="2"/>
        <v>95.70747918900848</v>
      </c>
    </row>
    <row r="94" spans="1:12" ht="18.75">
      <c r="A94" s="48" t="s">
        <v>300</v>
      </c>
      <c r="B94" s="49"/>
      <c r="C94" s="49"/>
      <c r="D94" s="49"/>
      <c r="E94" s="49"/>
      <c r="F94" s="49"/>
      <c r="G94" s="769">
        <v>361428.57132999995</v>
      </c>
      <c r="H94" s="769">
        <f>'1. Сведения об объёмах финансир'!L87</f>
        <v>341805.643611</v>
      </c>
      <c r="I94" s="47"/>
      <c r="J94" s="327"/>
      <c r="L94" s="306">
        <f t="shared" si="2"/>
        <v>94.57073145966555</v>
      </c>
    </row>
    <row r="95" spans="1:12" ht="18.75">
      <c r="A95" s="48" t="s">
        <v>301</v>
      </c>
      <c r="B95" s="49"/>
      <c r="C95" s="49"/>
      <c r="D95" s="49"/>
      <c r="E95" s="49"/>
      <c r="F95" s="49"/>
      <c r="G95" s="769">
        <v>10085115.64883</v>
      </c>
      <c r="H95" s="769">
        <f>'1. Сведения об объёмах финансир'!M87</f>
        <v>9656318.4918692</v>
      </c>
      <c r="I95" s="47"/>
      <c r="J95" s="327"/>
      <c r="L95" s="306">
        <f t="shared" si="2"/>
        <v>95.74821775087382</v>
      </c>
    </row>
    <row r="96" spans="1:10" ht="15">
      <c r="A96" s="8"/>
      <c r="G96" s="213"/>
      <c r="H96" s="213"/>
      <c r="I96" s="12"/>
      <c r="J96" s="328"/>
    </row>
    <row r="97" spans="7:9" ht="12.75">
      <c r="G97" s="213"/>
      <c r="H97" s="213"/>
      <c r="I97"/>
    </row>
    <row r="98" spans="7:9" ht="12.75">
      <c r="G98" s="213"/>
      <c r="H98" s="213"/>
      <c r="I98"/>
    </row>
    <row r="99" spans="1:9" ht="12.75">
      <c r="A99" s="9" t="s">
        <v>280</v>
      </c>
      <c r="G99" s="213"/>
      <c r="H99" s="213"/>
      <c r="I99"/>
    </row>
    <row r="100" spans="7:9" ht="12.75">
      <c r="G100" s="213"/>
      <c r="H100" s="213"/>
      <c r="I100"/>
    </row>
    <row r="101" spans="7:9" ht="12.75">
      <c r="G101" s="213"/>
      <c r="H101" s="213"/>
      <c r="I101"/>
    </row>
    <row r="102" spans="1:9" ht="12.75">
      <c r="A102" s="4" t="s">
        <v>281</v>
      </c>
      <c r="G102" s="213"/>
      <c r="H102" s="213"/>
      <c r="I102"/>
    </row>
    <row r="103" spans="7:9" ht="12.75">
      <c r="G103" s="213"/>
      <c r="H103" s="213"/>
      <c r="I103"/>
    </row>
    <row r="104" spans="7:9" ht="12.75">
      <c r="G104" s="213"/>
      <c r="H104" s="213"/>
      <c r="I104"/>
    </row>
    <row r="105" spans="7:9" ht="12.75">
      <c r="G105" s="213"/>
      <c r="H105" s="213"/>
      <c r="I105"/>
    </row>
    <row r="106" spans="7:9" ht="12.75">
      <c r="G106" s="213"/>
      <c r="H106" s="213"/>
      <c r="I106"/>
    </row>
    <row r="107" spans="7:9" ht="12.75">
      <c r="G107" s="213"/>
      <c r="H107" s="213"/>
      <c r="I107"/>
    </row>
    <row r="108" spans="7:9" ht="12.75">
      <c r="G108" s="213"/>
      <c r="H108" s="213"/>
      <c r="I108"/>
    </row>
    <row r="109" spans="7:9" ht="12.75">
      <c r="G109" s="213"/>
      <c r="H109" s="213"/>
      <c r="I109"/>
    </row>
    <row r="110" spans="7:9" ht="12.75">
      <c r="G110" s="213"/>
      <c r="H110" s="213"/>
      <c r="I110"/>
    </row>
    <row r="111" spans="7:9" ht="12.75">
      <c r="G111" s="213"/>
      <c r="H111" s="213"/>
      <c r="I111"/>
    </row>
    <row r="112" spans="7:9" ht="12.75">
      <c r="G112" s="213"/>
      <c r="H112" s="213"/>
      <c r="I112"/>
    </row>
    <row r="113" spans="7:9" ht="12.75">
      <c r="G113" s="213"/>
      <c r="H113" s="213"/>
      <c r="I113"/>
    </row>
    <row r="114" spans="7:9" ht="12.75">
      <c r="G114" s="213"/>
      <c r="H114" s="213"/>
      <c r="I114"/>
    </row>
    <row r="115" spans="7:9" ht="12.75">
      <c r="G115" s="213"/>
      <c r="H115" s="213"/>
      <c r="I115"/>
    </row>
    <row r="116" spans="7:9" ht="12.75">
      <c r="G116" s="213"/>
      <c r="H116" s="213"/>
      <c r="I116"/>
    </row>
    <row r="117" ht="15">
      <c r="G117" s="213"/>
    </row>
    <row r="118" ht="15">
      <c r="G118" s="213"/>
    </row>
    <row r="119" ht="15">
      <c r="G119" s="213"/>
    </row>
    <row r="120" ht="15">
      <c r="G120" s="213"/>
    </row>
    <row r="121" ht="15">
      <c r="G121" s="213"/>
    </row>
    <row r="122" ht="15">
      <c r="G122" s="213"/>
    </row>
    <row r="123" ht="15">
      <c r="G123" s="213"/>
    </row>
    <row r="124" ht="15">
      <c r="G124" s="213"/>
    </row>
    <row r="125" ht="15">
      <c r="G125" s="213"/>
    </row>
    <row r="126" ht="15">
      <c r="G126" s="213"/>
    </row>
    <row r="127" ht="15">
      <c r="G127" s="213"/>
    </row>
    <row r="128" ht="15">
      <c r="G128" s="213"/>
    </row>
    <row r="129" ht="15">
      <c r="G129" s="213"/>
    </row>
    <row r="130" ht="15">
      <c r="G130" s="213"/>
    </row>
    <row r="131" ht="15">
      <c r="G131" s="213"/>
    </row>
    <row r="132" ht="15">
      <c r="G132" s="213"/>
    </row>
    <row r="133" ht="15">
      <c r="G133" s="213"/>
    </row>
    <row r="134" ht="15">
      <c r="G134" s="213"/>
    </row>
    <row r="135" ht="15">
      <c r="G135" s="213"/>
    </row>
    <row r="136" ht="15">
      <c r="G136" s="213"/>
    </row>
    <row r="137" ht="15">
      <c r="G137" s="213"/>
    </row>
    <row r="138" ht="15">
      <c r="G138" s="213"/>
    </row>
    <row r="139" ht="15">
      <c r="G139" s="213"/>
    </row>
    <row r="140" ht="15">
      <c r="G140" s="213"/>
    </row>
    <row r="141" ht="15">
      <c r="G141" s="213"/>
    </row>
    <row r="142" ht="15">
      <c r="G142" s="213"/>
    </row>
    <row r="143" ht="15">
      <c r="G143" s="213"/>
    </row>
    <row r="144" ht="15">
      <c r="G144" s="213"/>
    </row>
    <row r="145" ht="15">
      <c r="G145" s="213"/>
    </row>
    <row r="146" ht="15">
      <c r="G146" s="213"/>
    </row>
    <row r="147" ht="15">
      <c r="G147" s="213"/>
    </row>
    <row r="148" ht="15">
      <c r="G148" s="213"/>
    </row>
  </sheetData>
  <sheetProtection/>
  <mergeCells count="22">
    <mergeCell ref="J43:J44"/>
    <mergeCell ref="J35:J36"/>
    <mergeCell ref="I18:I19"/>
    <mergeCell ref="A30:A32"/>
    <mergeCell ref="I39:I40"/>
    <mergeCell ref="J39:J40"/>
    <mergeCell ref="J18:J19"/>
    <mergeCell ref="A23:A24"/>
    <mergeCell ref="A18:A19"/>
    <mergeCell ref="A49:G49"/>
    <mergeCell ref="A93:F93"/>
    <mergeCell ref="A43:A44"/>
    <mergeCell ref="I35:I36"/>
    <mergeCell ref="I43:I44"/>
    <mergeCell ref="A35:A37"/>
    <mergeCell ref="A2:J2"/>
    <mergeCell ref="E3:F3"/>
    <mergeCell ref="A3:A4"/>
    <mergeCell ref="B3:B4"/>
    <mergeCell ref="G3:H3"/>
    <mergeCell ref="I3:J3"/>
    <mergeCell ref="C3:D3"/>
  </mergeCells>
  <hyperlinks>
    <hyperlink ref="G3" location="_ftn1" display="_ftn1"/>
    <hyperlink ref="A99" location="_ftnref1" display="_ftnref1"/>
  </hyperlinks>
  <printOptions/>
  <pageMargins left="0.2362204724409449" right="0" top="0.3937007874015748" bottom="0" header="0.1968503937007874" footer="0"/>
  <pageSetup horizontalDpi="600" verticalDpi="600" orientation="landscape" paperSize="9" scale="70" r:id="rId1"/>
  <headerFooter alignWithMargins="0">
    <oddHeader>&amp;C&amp;P+11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="60" zoomScaleNormal="60" zoomScalePageLayoutView="0" workbookViewId="0" topLeftCell="A1">
      <selection activeCell="C21" sqref="C21"/>
    </sheetView>
  </sheetViews>
  <sheetFormatPr defaultColWidth="9.00390625" defaultRowHeight="12.75"/>
  <cols>
    <col min="1" max="1" width="70.125" style="0" customWidth="1"/>
    <col min="2" max="2" width="46.125" style="0" customWidth="1"/>
    <col min="3" max="3" width="77.875" style="0" customWidth="1"/>
  </cols>
  <sheetData>
    <row r="1" spans="1:3" ht="61.5" customHeight="1">
      <c r="A1" s="872" t="s">
        <v>381</v>
      </c>
      <c r="B1" s="873"/>
      <c r="C1" s="873"/>
    </row>
    <row r="3" spans="1:3" ht="63" customHeight="1">
      <c r="A3" s="876" t="s">
        <v>371</v>
      </c>
      <c r="B3" s="876" t="s">
        <v>372</v>
      </c>
      <c r="C3" s="876" t="s">
        <v>373</v>
      </c>
    </row>
    <row r="4" spans="1:3" ht="105.75" customHeight="1">
      <c r="A4" s="877" t="s">
        <v>374</v>
      </c>
      <c r="B4" s="874" t="s">
        <v>375</v>
      </c>
      <c r="C4" s="878" t="s">
        <v>382</v>
      </c>
    </row>
    <row r="5" spans="1:3" ht="26.25" customHeight="1">
      <c r="A5" s="879" t="s">
        <v>376</v>
      </c>
      <c r="B5" s="874"/>
      <c r="C5" s="874" t="s">
        <v>377</v>
      </c>
    </row>
    <row r="6" spans="1:3" ht="12.75">
      <c r="A6" s="879"/>
      <c r="B6" s="874"/>
      <c r="C6" s="874"/>
    </row>
    <row r="7" spans="1:3" ht="12.75">
      <c r="A7" s="879"/>
      <c r="B7" s="874"/>
      <c r="C7" s="874"/>
    </row>
    <row r="8" spans="1:3" ht="12.75">
      <c r="A8" s="879"/>
      <c r="B8" s="874"/>
      <c r="C8" s="874"/>
    </row>
    <row r="9" spans="1:3" ht="44.25" customHeight="1">
      <c r="A9" s="879"/>
      <c r="B9" s="874"/>
      <c r="C9" s="874"/>
    </row>
    <row r="10" spans="1:3" ht="409.5" customHeight="1" hidden="1">
      <c r="A10" s="879" t="s">
        <v>378</v>
      </c>
      <c r="B10" s="874"/>
      <c r="C10" s="878" t="s">
        <v>379</v>
      </c>
    </row>
    <row r="11" spans="1:3" ht="75">
      <c r="A11" s="879"/>
      <c r="B11" s="874"/>
      <c r="C11" s="878" t="s">
        <v>386</v>
      </c>
    </row>
    <row r="12" spans="1:3" ht="65.25" customHeight="1">
      <c r="A12" s="879"/>
      <c r="B12" s="874"/>
      <c r="C12" s="878"/>
    </row>
    <row r="13" spans="1:3" ht="105" customHeight="1">
      <c r="A13" s="877" t="s">
        <v>380</v>
      </c>
      <c r="B13" s="875"/>
      <c r="C13" s="878" t="s">
        <v>383</v>
      </c>
    </row>
    <row r="14" spans="1:3" ht="114" customHeight="1">
      <c r="A14" s="877" t="s">
        <v>387</v>
      </c>
      <c r="B14" s="875"/>
      <c r="C14" s="878" t="s">
        <v>388</v>
      </c>
    </row>
    <row r="15" spans="1:3" ht="115.5" customHeight="1">
      <c r="A15" s="877" t="s">
        <v>385</v>
      </c>
      <c r="B15" s="875"/>
      <c r="C15" s="878" t="s">
        <v>384</v>
      </c>
    </row>
    <row r="16" ht="18.75" customHeight="1"/>
  </sheetData>
  <sheetProtection/>
  <mergeCells count="5">
    <mergeCell ref="A1:C1"/>
    <mergeCell ref="B4:B15"/>
    <mergeCell ref="A5:A9"/>
    <mergeCell ref="C5:C9"/>
    <mergeCell ref="A10:A12"/>
  </mergeCells>
  <printOptions/>
  <pageMargins left="0.7086614173228347" right="0.7086614173228347" top="0.5905511811023623" bottom="0" header="0.31496062992125984" footer="0.31496062992125984"/>
  <pageSetup horizontalDpi="600" verticalDpi="600" orientation="landscape" paperSize="9" scale="65" r:id="rId1"/>
  <headerFooter>
    <oddHeader>&amp;C22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2019-10-25T07:51:51Z</cp:lastPrinted>
  <dcterms:created xsi:type="dcterms:W3CDTF">2015-04-08T07:12:40Z</dcterms:created>
  <dcterms:modified xsi:type="dcterms:W3CDTF">2019-10-25T07:57:19Z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